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3335" windowHeight="768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14" i="1"/>
  <c r="J20"/>
  <c r="J19"/>
  <c r="J18"/>
  <c r="J17"/>
  <c r="J16"/>
  <c r="J15"/>
  <c r="J14"/>
  <c r="J13"/>
  <c r="J12"/>
  <c r="J11"/>
  <c r="J10"/>
  <c r="J9"/>
  <c r="J8"/>
  <c r="J7"/>
  <c r="H37"/>
  <c r="E32"/>
  <c r="F32" s="1"/>
  <c r="F33"/>
  <c r="I35"/>
  <c r="H35"/>
  <c r="G35"/>
  <c r="J34"/>
  <c r="F34"/>
  <c r="J32"/>
  <c r="J31"/>
  <c r="F31"/>
  <c r="J30"/>
  <c r="F30"/>
  <c r="J29"/>
  <c r="F29"/>
  <c r="J28"/>
  <c r="F28"/>
  <c r="F24"/>
  <c r="F25" s="1"/>
  <c r="F15"/>
  <c r="F14"/>
  <c r="D12"/>
  <c r="F12" s="1"/>
  <c r="D13"/>
  <c r="F13" s="1"/>
  <c r="I25"/>
  <c r="H25"/>
  <c r="G25"/>
  <c r="J24"/>
  <c r="J25" s="1"/>
  <c r="F7"/>
  <c r="E11"/>
  <c r="F11" s="1"/>
  <c r="G21"/>
  <c r="H21"/>
  <c r="I21"/>
  <c r="F20"/>
  <c r="F19"/>
  <c r="F18"/>
  <c r="F17"/>
  <c r="F16"/>
  <c r="F10"/>
  <c r="F9"/>
  <c r="F8"/>
  <c r="F6"/>
  <c r="J6"/>
  <c r="G37" l="1"/>
  <c r="G38" s="1"/>
  <c r="I37"/>
  <c r="I38" s="1"/>
  <c r="J35"/>
  <c r="F35"/>
  <c r="H38"/>
  <c r="J21"/>
  <c r="F21"/>
  <c r="F37" s="1"/>
  <c r="J37" l="1"/>
  <c r="J38" s="1"/>
  <c r="F38"/>
</calcChain>
</file>

<file path=xl/sharedStrings.xml><?xml version="1.0" encoding="utf-8"?>
<sst xmlns="http://schemas.openxmlformats.org/spreadsheetml/2006/main" count="66" uniqueCount="51">
  <si>
    <t>Project Budget</t>
  </si>
  <si>
    <t>S/n</t>
  </si>
  <si>
    <t>Activity/Items</t>
  </si>
  <si>
    <t>Unit</t>
  </si>
  <si>
    <t>Unit Cost (TZS)</t>
  </si>
  <si>
    <t>Quantity/Number</t>
  </si>
  <si>
    <t>Own Contribution (TZS)</t>
  </si>
  <si>
    <t>Total (TZS)</t>
  </si>
  <si>
    <t>Day</t>
  </si>
  <si>
    <t>Prepare training curriculum</t>
  </si>
  <si>
    <t>Contract</t>
  </si>
  <si>
    <t>Print 160 hand-outs each 25 pages</t>
  </si>
  <si>
    <t>page</t>
  </si>
  <si>
    <t>Round-trip</t>
  </si>
  <si>
    <t>Hire flip-charts</t>
  </si>
  <si>
    <t>Flip-charts</t>
  </si>
  <si>
    <t>Roll</t>
  </si>
  <si>
    <t>Markerpens</t>
  </si>
  <si>
    <t>Box</t>
  </si>
  <si>
    <t>Ball pens</t>
  </si>
  <si>
    <t>Note books</t>
  </si>
  <si>
    <t>Pc</t>
  </si>
  <si>
    <t>Requested from AWDF (TZS)</t>
  </si>
  <si>
    <t xml:space="preserve">Sub-total </t>
  </si>
  <si>
    <t>Total Sub-total</t>
  </si>
  <si>
    <t>Exchange Rate: Euro 1=TZS 2400</t>
  </si>
  <si>
    <t xml:space="preserve">Prepare publications (booklets) on women small women revolving loans management  and in simplified Swahili languages. </t>
  </si>
  <si>
    <t>Prepare and distribute 200 booklets</t>
  </si>
  <si>
    <t>Booklet</t>
  </si>
  <si>
    <t>Sub-total (TZS)</t>
  </si>
  <si>
    <t>Grand-total (TZS)</t>
  </si>
  <si>
    <t>Monitoring and evaluation</t>
  </si>
  <si>
    <t>Fare for project officer 1</t>
  </si>
  <si>
    <t xml:space="preserve">Breakfast for project officer </t>
  </si>
  <si>
    <t>Lunch for project officer</t>
  </si>
  <si>
    <t>Duplicating paper</t>
  </si>
  <si>
    <t>Ream</t>
  </si>
  <si>
    <t>Photocopying questionnaires each 3 pages</t>
  </si>
  <si>
    <t>Page</t>
  </si>
  <si>
    <t>Uvinza  district (TZS)</t>
  </si>
  <si>
    <t>Breakfast for 200 participants @ 5,000/day x 2 days</t>
  </si>
  <si>
    <r>
      <t>Total (</t>
    </r>
    <r>
      <rPr>
        <b/>
        <sz val="12"/>
        <color theme="1"/>
        <rFont val="Calibri"/>
        <family val="2"/>
      </rPr>
      <t>$</t>
    </r>
    <r>
      <rPr>
        <b/>
        <sz val="12"/>
        <color theme="1"/>
        <rFont val="Arial Narrow"/>
        <family val="2"/>
      </rPr>
      <t>) at 2230</t>
    </r>
  </si>
  <si>
    <t>To Conduct training for 100 women in methods of sustainable agriculture, water management, income-generating activities, environmental protection and marketing, community life and women leadership., savings and credit management</t>
  </si>
  <si>
    <t xml:space="preserve">Hire training hall; sessions 2 each 2 days </t>
  </si>
  <si>
    <t xml:space="preserve">Organizers 2@50,000/day x 2 sessions x2 days </t>
  </si>
  <si>
    <t>Facilitators 2@ 80,000/day: sessions each 2 days</t>
  </si>
  <si>
    <t>Breakfast for 2 facilitators and 2 organizers @ 5000 x sessions 2 x 2 days</t>
  </si>
  <si>
    <t>Lunch for 100 participants @ 10,000/day:  x 2 days</t>
  </si>
  <si>
    <t>Fare for 100 participants @ 10,000/round-trip</t>
  </si>
  <si>
    <t>Organization Name: Kigoma Horicultural Assocition (KIHOA)</t>
  </si>
  <si>
    <t>Project Name: Promotion of Increased Household Food Security and Incomes  among Rural Poor Women Heads of Families in Uvinza district.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</si>
</sst>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43" fontId="2" fillId="0" borderId="1" xfId="1" applyFont="1" applyBorder="1"/>
    <xf numFmtId="165" fontId="3" fillId="0" borderId="1" xfId="0" applyNumberFormat="1" applyFont="1" applyBorder="1"/>
    <xf numFmtId="0" fontId="4" fillId="0" borderId="1" xfId="0" applyFont="1" applyBorder="1"/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4" fillId="0" borderId="1" xfId="0" applyFont="1" applyBorder="1" applyAlignment="1">
      <alignment wrapText="1"/>
    </xf>
    <xf numFmtId="0" fontId="5" fillId="0" borderId="0" xfId="0" applyFont="1" applyAlignment="1">
      <alignment vertical="top" wrapText="1"/>
    </xf>
    <xf numFmtId="165" fontId="6" fillId="0" borderId="1" xfId="0" applyNumberFormat="1" applyFont="1" applyBorder="1"/>
    <xf numFmtId="0" fontId="6" fillId="0" borderId="0" xfId="0" applyFont="1"/>
    <xf numFmtId="165" fontId="4" fillId="0" borderId="1" xfId="0" applyNumberFormat="1" applyFont="1" applyBorder="1"/>
    <xf numFmtId="165" fontId="6" fillId="0" borderId="1" xfId="1" applyNumberFormat="1" applyFont="1" applyBorder="1"/>
    <xf numFmtId="0" fontId="4" fillId="0" borderId="0" xfId="0" applyFont="1"/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165" fontId="6" fillId="0" borderId="1" xfId="1" applyNumberFormat="1" applyFont="1" applyBorder="1" applyAlignment="1">
      <alignment vertical="top"/>
    </xf>
    <xf numFmtId="0" fontId="2" fillId="0" borderId="0" xfId="0" applyFont="1" applyAlignment="1">
      <alignment vertical="top"/>
    </xf>
    <xf numFmtId="2" fontId="6" fillId="0" borderId="1" xfId="0" applyNumberFormat="1" applyFont="1" applyBorder="1"/>
    <xf numFmtId="165" fontId="2" fillId="0" borderId="0" xfId="1" applyNumberFormat="1" applyFont="1"/>
    <xf numFmtId="165" fontId="2" fillId="0" borderId="0" xfId="0" applyNumberFormat="1" applyFont="1"/>
    <xf numFmtId="165" fontId="3" fillId="0" borderId="1" xfId="1" applyNumberFormat="1" applyFont="1" applyBorder="1"/>
    <xf numFmtId="164" fontId="6" fillId="0" borderId="1" xfId="0" applyNumberFormat="1" applyFont="1" applyBorder="1"/>
    <xf numFmtId="165" fontId="3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4"/>
  <sheetViews>
    <sheetView tabSelected="1" workbookViewId="0">
      <selection activeCell="A2" sqref="A2"/>
    </sheetView>
  </sheetViews>
  <sheetFormatPr defaultRowHeight="18"/>
  <cols>
    <col min="1" max="1" width="7.28515625" style="1" customWidth="1"/>
    <col min="2" max="2" width="38.28515625" style="1" customWidth="1"/>
    <col min="3" max="3" width="12" style="1" customWidth="1"/>
    <col min="4" max="4" width="14.85546875" style="1" customWidth="1"/>
    <col min="5" max="5" width="12" style="1" customWidth="1"/>
    <col min="6" max="6" width="17.42578125" style="1" customWidth="1"/>
    <col min="7" max="8" width="14.85546875" style="1" customWidth="1"/>
    <col min="9" max="9" width="15.42578125" style="1" customWidth="1"/>
    <col min="10" max="10" width="15.28515625" style="1" customWidth="1"/>
    <col min="11" max="11" width="12.85546875" style="1" bestFit="1" customWidth="1"/>
    <col min="12" max="16384" width="9.140625" style="1"/>
  </cols>
  <sheetData>
    <row r="1" spans="1:11">
      <c r="A1" s="1" t="s">
        <v>49</v>
      </c>
    </row>
    <row r="2" spans="1:11">
      <c r="A2" s="1" t="s">
        <v>50</v>
      </c>
    </row>
    <row r="3" spans="1:11">
      <c r="A3" s="1" t="s">
        <v>0</v>
      </c>
    </row>
    <row r="4" spans="1:11">
      <c r="A4" s="1" t="s">
        <v>25</v>
      </c>
    </row>
    <row r="5" spans="1:11" s="13" customFormat="1" ht="47.25">
      <c r="A5" s="7" t="s">
        <v>1</v>
      </c>
      <c r="B5" s="7" t="s">
        <v>2</v>
      </c>
      <c r="C5" s="7" t="s">
        <v>3</v>
      </c>
      <c r="D5" s="10" t="s">
        <v>4</v>
      </c>
      <c r="E5" s="10" t="s">
        <v>5</v>
      </c>
      <c r="F5" s="7" t="s">
        <v>7</v>
      </c>
      <c r="G5" s="10" t="s">
        <v>6</v>
      </c>
      <c r="H5" s="10" t="s">
        <v>39</v>
      </c>
      <c r="I5" s="10" t="s">
        <v>22</v>
      </c>
      <c r="J5" s="10" t="s">
        <v>7</v>
      </c>
    </row>
    <row r="6" spans="1:11" ht="114" customHeight="1">
      <c r="A6" s="25">
        <v>1</v>
      </c>
      <c r="B6" s="11" t="s">
        <v>42</v>
      </c>
      <c r="C6" s="4"/>
      <c r="D6" s="5"/>
      <c r="E6" s="5"/>
      <c r="F6" s="5">
        <f>D6*E6</f>
        <v>0</v>
      </c>
      <c r="G6" s="5"/>
      <c r="H6" s="5"/>
      <c r="I6" s="5"/>
      <c r="J6" s="5">
        <f>G6+I6</f>
        <v>0</v>
      </c>
    </row>
    <row r="7" spans="1:11" ht="22.5" customHeight="1">
      <c r="A7" s="9">
        <v>1.1000000000000001</v>
      </c>
      <c r="B7" s="8" t="s">
        <v>43</v>
      </c>
      <c r="C7" s="9" t="s">
        <v>8</v>
      </c>
      <c r="D7" s="15">
        <v>100000</v>
      </c>
      <c r="E7" s="15">
        <v>4</v>
      </c>
      <c r="F7" s="15">
        <f>D7*E7</f>
        <v>400000</v>
      </c>
      <c r="G7" s="15">
        <v>50000</v>
      </c>
      <c r="H7" s="15"/>
      <c r="I7" s="15">
        <v>350000</v>
      </c>
      <c r="J7" s="15">
        <f>G7+H7+I7</f>
        <v>400000</v>
      </c>
    </row>
    <row r="8" spans="1:11" ht="31.5">
      <c r="A8" s="9">
        <v>1.2</v>
      </c>
      <c r="B8" s="8" t="s">
        <v>45</v>
      </c>
      <c r="C8" s="9" t="s">
        <v>8</v>
      </c>
      <c r="D8" s="15">
        <v>160000</v>
      </c>
      <c r="E8" s="15">
        <v>4</v>
      </c>
      <c r="F8" s="15">
        <f t="shared" ref="F8:F20" si="0">D8*E8</f>
        <v>640000</v>
      </c>
      <c r="G8" s="15">
        <v>0</v>
      </c>
      <c r="H8" s="15">
        <v>0</v>
      </c>
      <c r="I8" s="15">
        <v>640000</v>
      </c>
      <c r="J8" s="15">
        <f t="shared" ref="J8:J20" si="1">G8+H8+I8</f>
        <v>640000</v>
      </c>
    </row>
    <row r="9" spans="1:11" ht="31.5">
      <c r="A9" s="9">
        <v>1.3</v>
      </c>
      <c r="B9" s="8" t="s">
        <v>44</v>
      </c>
      <c r="C9" s="9" t="s">
        <v>8</v>
      </c>
      <c r="D9" s="15">
        <v>100000</v>
      </c>
      <c r="E9" s="15">
        <v>4</v>
      </c>
      <c r="F9" s="15">
        <f t="shared" si="0"/>
        <v>400000</v>
      </c>
      <c r="G9" s="15">
        <v>500000</v>
      </c>
      <c r="H9" s="15">
        <v>0</v>
      </c>
      <c r="I9" s="15">
        <v>350000</v>
      </c>
      <c r="J9" s="15">
        <f t="shared" si="1"/>
        <v>850000</v>
      </c>
    </row>
    <row r="10" spans="1:11">
      <c r="A10" s="9">
        <v>1.4</v>
      </c>
      <c r="B10" s="8" t="s">
        <v>9</v>
      </c>
      <c r="C10" s="9" t="s">
        <v>10</v>
      </c>
      <c r="D10" s="15">
        <v>250000</v>
      </c>
      <c r="E10" s="15">
        <v>1</v>
      </c>
      <c r="F10" s="15">
        <f t="shared" si="0"/>
        <v>250000</v>
      </c>
      <c r="G10" s="15">
        <v>0</v>
      </c>
      <c r="H10" s="15">
        <v>0</v>
      </c>
      <c r="I10" s="15">
        <v>250000</v>
      </c>
      <c r="J10" s="15">
        <f t="shared" si="1"/>
        <v>250000</v>
      </c>
    </row>
    <row r="11" spans="1:11">
      <c r="A11" s="9">
        <v>1.5</v>
      </c>
      <c r="B11" s="8" t="s">
        <v>11</v>
      </c>
      <c r="C11" s="9" t="s">
        <v>12</v>
      </c>
      <c r="D11" s="15">
        <v>100</v>
      </c>
      <c r="E11" s="15">
        <f>160*25</f>
        <v>4000</v>
      </c>
      <c r="F11" s="15">
        <f t="shared" si="0"/>
        <v>400000</v>
      </c>
      <c r="G11" s="15">
        <v>50000</v>
      </c>
      <c r="H11" s="15">
        <v>0</v>
      </c>
      <c r="I11" s="15">
        <v>350000</v>
      </c>
      <c r="J11" s="15">
        <f t="shared" si="1"/>
        <v>400000</v>
      </c>
    </row>
    <row r="12" spans="1:11" ht="31.5">
      <c r="A12" s="9">
        <v>1.6</v>
      </c>
      <c r="B12" s="8" t="s">
        <v>40</v>
      </c>
      <c r="C12" s="9" t="s">
        <v>8</v>
      </c>
      <c r="D12" s="15">
        <f>200*5000</f>
        <v>1000000</v>
      </c>
      <c r="E12" s="15">
        <v>2</v>
      </c>
      <c r="F12" s="15">
        <f t="shared" si="0"/>
        <v>2000000</v>
      </c>
      <c r="G12" s="15">
        <v>0</v>
      </c>
      <c r="H12" s="15">
        <v>0</v>
      </c>
      <c r="I12" s="15">
        <v>2000000</v>
      </c>
      <c r="J12" s="15">
        <f t="shared" si="1"/>
        <v>2000000</v>
      </c>
    </row>
    <row r="13" spans="1:11" s="20" customFormat="1" ht="36.75" customHeight="1">
      <c r="A13" s="17">
        <v>1.7</v>
      </c>
      <c r="B13" s="18" t="s">
        <v>46</v>
      </c>
      <c r="C13" s="17" t="s">
        <v>8</v>
      </c>
      <c r="D13" s="19">
        <f>4*5000</f>
        <v>20000</v>
      </c>
      <c r="E13" s="19">
        <v>4</v>
      </c>
      <c r="F13" s="19">
        <f t="shared" si="0"/>
        <v>80000</v>
      </c>
      <c r="G13" s="19">
        <v>0</v>
      </c>
      <c r="H13" s="19">
        <v>0</v>
      </c>
      <c r="I13" s="19">
        <v>80000</v>
      </c>
      <c r="J13" s="15">
        <f t="shared" si="1"/>
        <v>80000</v>
      </c>
    </row>
    <row r="14" spans="1:11" ht="31.5">
      <c r="A14" s="9">
        <v>1.8</v>
      </c>
      <c r="B14" s="8" t="s">
        <v>47</v>
      </c>
      <c r="C14" s="9" t="s">
        <v>8</v>
      </c>
      <c r="D14" s="15">
        <f>100*10000</f>
        <v>1000000</v>
      </c>
      <c r="E14" s="15">
        <v>2</v>
      </c>
      <c r="F14" s="15">
        <f t="shared" si="0"/>
        <v>2000000</v>
      </c>
      <c r="G14" s="15">
        <v>0</v>
      </c>
      <c r="H14" s="15">
        <v>500000</v>
      </c>
      <c r="I14" s="15">
        <v>1500000</v>
      </c>
      <c r="J14" s="15">
        <f t="shared" si="1"/>
        <v>2000000</v>
      </c>
    </row>
    <row r="15" spans="1:11" ht="31.5">
      <c r="A15" s="9">
        <v>1.9</v>
      </c>
      <c r="B15" s="8" t="s">
        <v>48</v>
      </c>
      <c r="C15" s="9" t="s">
        <v>13</v>
      </c>
      <c r="D15" s="15">
        <v>1000000</v>
      </c>
      <c r="E15" s="15">
        <v>2</v>
      </c>
      <c r="F15" s="15">
        <f t="shared" si="0"/>
        <v>2000000</v>
      </c>
      <c r="G15" s="15">
        <v>1000000</v>
      </c>
      <c r="H15" s="15">
        <v>0</v>
      </c>
      <c r="I15" s="15">
        <v>2000000</v>
      </c>
      <c r="J15" s="15">
        <f t="shared" si="1"/>
        <v>3000000</v>
      </c>
      <c r="K15" s="23"/>
    </row>
    <row r="16" spans="1:11">
      <c r="A16" s="21">
        <v>1.1000000000000001</v>
      </c>
      <c r="B16" s="8" t="s">
        <v>14</v>
      </c>
      <c r="C16" s="9" t="s">
        <v>8</v>
      </c>
      <c r="D16" s="15">
        <v>15000</v>
      </c>
      <c r="E16" s="15">
        <v>30</v>
      </c>
      <c r="F16" s="15">
        <f t="shared" si="0"/>
        <v>450000</v>
      </c>
      <c r="G16" s="15"/>
      <c r="H16" s="15"/>
      <c r="I16" s="15">
        <v>30000</v>
      </c>
      <c r="J16" s="15">
        <f t="shared" si="1"/>
        <v>30000</v>
      </c>
      <c r="K16" s="23"/>
    </row>
    <row r="17" spans="1:11">
      <c r="A17" s="9">
        <v>1.1100000000000001</v>
      </c>
      <c r="B17" s="8" t="s">
        <v>15</v>
      </c>
      <c r="C17" s="9" t="s">
        <v>16</v>
      </c>
      <c r="D17" s="15">
        <v>10000</v>
      </c>
      <c r="E17" s="15">
        <v>16</v>
      </c>
      <c r="F17" s="15">
        <f t="shared" si="0"/>
        <v>160000</v>
      </c>
      <c r="G17" s="15">
        <v>0</v>
      </c>
      <c r="H17" s="15">
        <v>0</v>
      </c>
      <c r="I17" s="15">
        <v>160000</v>
      </c>
      <c r="J17" s="15">
        <f t="shared" si="1"/>
        <v>160000</v>
      </c>
      <c r="K17" s="23"/>
    </row>
    <row r="18" spans="1:11">
      <c r="A18" s="9">
        <v>1.1200000000000001</v>
      </c>
      <c r="B18" s="8" t="s">
        <v>17</v>
      </c>
      <c r="C18" s="9" t="s">
        <v>18</v>
      </c>
      <c r="D18" s="15">
        <v>8500</v>
      </c>
      <c r="E18" s="15">
        <v>16</v>
      </c>
      <c r="F18" s="15">
        <f t="shared" si="0"/>
        <v>136000</v>
      </c>
      <c r="G18" s="15"/>
      <c r="H18" s="15"/>
      <c r="I18" s="15">
        <v>136000</v>
      </c>
      <c r="J18" s="15">
        <f t="shared" si="1"/>
        <v>136000</v>
      </c>
      <c r="K18" s="23"/>
    </row>
    <row r="19" spans="1:11">
      <c r="A19" s="9">
        <v>1.1299999999999999</v>
      </c>
      <c r="B19" s="8" t="s">
        <v>19</v>
      </c>
      <c r="C19" s="9" t="s">
        <v>18</v>
      </c>
      <c r="D19" s="15">
        <v>6000</v>
      </c>
      <c r="E19" s="15">
        <v>4</v>
      </c>
      <c r="F19" s="15">
        <f t="shared" si="0"/>
        <v>24000</v>
      </c>
      <c r="G19" s="15">
        <v>10500</v>
      </c>
      <c r="H19" s="15"/>
      <c r="I19" s="15">
        <v>13500</v>
      </c>
      <c r="J19" s="15">
        <f t="shared" si="1"/>
        <v>24000</v>
      </c>
      <c r="K19" s="23"/>
    </row>
    <row r="20" spans="1:11">
      <c r="A20" s="9">
        <v>1.1399999999999999</v>
      </c>
      <c r="B20" s="8" t="s">
        <v>20</v>
      </c>
      <c r="C20" s="9" t="s">
        <v>21</v>
      </c>
      <c r="D20" s="15">
        <v>1000</v>
      </c>
      <c r="E20" s="15">
        <v>200</v>
      </c>
      <c r="F20" s="15">
        <f t="shared" si="0"/>
        <v>200000</v>
      </c>
      <c r="G20" s="15"/>
      <c r="H20" s="15"/>
      <c r="I20" s="15">
        <v>200000</v>
      </c>
      <c r="J20" s="15">
        <f t="shared" si="1"/>
        <v>200000</v>
      </c>
    </row>
    <row r="21" spans="1:11" s="16" customFormat="1" ht="15.75">
      <c r="A21" s="7"/>
      <c r="B21" s="7" t="s">
        <v>24</v>
      </c>
      <c r="C21" s="7"/>
      <c r="D21" s="7"/>
      <c r="E21" s="7"/>
      <c r="F21" s="14">
        <f>SUM(F6:F20)</f>
        <v>9140000</v>
      </c>
      <c r="G21" s="14">
        <f>SUM(G7:G20)</f>
        <v>1610500</v>
      </c>
      <c r="H21" s="14">
        <f>SUM(H7:H20)</f>
        <v>500000</v>
      </c>
      <c r="I21" s="14">
        <f>SUM(I7:I20)</f>
        <v>8059500</v>
      </c>
      <c r="J21" s="14">
        <f>SUM(J6:J20)</f>
        <v>10170000</v>
      </c>
    </row>
    <row r="22" spans="1:11" s="2" customFormat="1">
      <c r="A22" s="3"/>
      <c r="B22" s="7"/>
      <c r="C22" s="3"/>
      <c r="D22" s="3"/>
      <c r="E22" s="3"/>
      <c r="F22" s="6"/>
      <c r="G22" s="6"/>
      <c r="H22" s="6"/>
      <c r="I22" s="6"/>
      <c r="J22" s="6"/>
      <c r="K22" s="26"/>
    </row>
    <row r="23" spans="1:11" s="2" customFormat="1" ht="47.25">
      <c r="A23" s="9">
        <v>3</v>
      </c>
      <c r="B23" s="8" t="s">
        <v>26</v>
      </c>
      <c r="C23" s="3"/>
      <c r="D23" s="24"/>
      <c r="E23" s="3"/>
      <c r="F23" s="14"/>
      <c r="G23" s="14"/>
      <c r="H23" s="14"/>
      <c r="I23" s="14"/>
      <c r="J23" s="14"/>
    </row>
    <row r="24" spans="1:11" s="2" customFormat="1">
      <c r="A24" s="9">
        <v>3.1</v>
      </c>
      <c r="B24" s="8" t="s">
        <v>27</v>
      </c>
      <c r="C24" s="9" t="s">
        <v>28</v>
      </c>
      <c r="D24" s="15">
        <v>2500</v>
      </c>
      <c r="E24" s="9">
        <v>719</v>
      </c>
      <c r="F24" s="12">
        <f>D24*E24</f>
        <v>1797500</v>
      </c>
      <c r="G24" s="12">
        <v>0</v>
      </c>
      <c r="H24" s="12">
        <v>0</v>
      </c>
      <c r="I24" s="12">
        <v>1787500</v>
      </c>
      <c r="J24" s="12">
        <f>G24+H24+I24</f>
        <v>1787500</v>
      </c>
    </row>
    <row r="25" spans="1:11" s="2" customFormat="1">
      <c r="A25" s="7"/>
      <c r="B25" s="10" t="s">
        <v>23</v>
      </c>
      <c r="C25" s="3"/>
      <c r="D25" s="3"/>
      <c r="E25" s="3"/>
      <c r="F25" s="14">
        <f>SUM(F24)</f>
        <v>1797500</v>
      </c>
      <c r="G25" s="14">
        <f t="shared" ref="G25:I25" si="2">SUM(G24)</f>
        <v>0</v>
      </c>
      <c r="H25" s="14">
        <f t="shared" si="2"/>
        <v>0</v>
      </c>
      <c r="I25" s="14">
        <f t="shared" si="2"/>
        <v>1787500</v>
      </c>
      <c r="J25" s="14">
        <f>SUM(J24)</f>
        <v>1787500</v>
      </c>
    </row>
    <row r="26" spans="1:11" s="2" customFormat="1">
      <c r="A26" s="3"/>
      <c r="B26" s="7"/>
      <c r="C26" s="3"/>
      <c r="D26" s="3"/>
      <c r="E26" s="3"/>
      <c r="F26" s="14"/>
      <c r="G26" s="14"/>
      <c r="H26" s="14"/>
      <c r="I26" s="14"/>
      <c r="J26" s="14"/>
    </row>
    <row r="27" spans="1:11" s="2" customFormat="1">
      <c r="A27" s="25">
        <v>4</v>
      </c>
      <c r="B27" s="9" t="s">
        <v>31</v>
      </c>
      <c r="C27" s="9"/>
      <c r="D27" s="9"/>
      <c r="E27" s="9"/>
      <c r="F27" s="12"/>
      <c r="G27" s="12"/>
      <c r="H27" s="12"/>
      <c r="I27" s="14"/>
      <c r="J27" s="14"/>
    </row>
    <row r="28" spans="1:11" s="2" customFormat="1">
      <c r="A28" s="25">
        <v>4.0999999999999996</v>
      </c>
      <c r="B28" s="9" t="s">
        <v>32</v>
      </c>
      <c r="C28" s="9" t="s">
        <v>8</v>
      </c>
      <c r="D28" s="15">
        <v>10000</v>
      </c>
      <c r="E28" s="9">
        <v>24</v>
      </c>
      <c r="F28" s="12">
        <f>D28*E28</f>
        <v>240000</v>
      </c>
      <c r="G28" s="12">
        <v>0</v>
      </c>
      <c r="H28" s="12">
        <v>0</v>
      </c>
      <c r="I28" s="12">
        <v>240000</v>
      </c>
      <c r="J28" s="12">
        <f>G28+H28+I28</f>
        <v>240000</v>
      </c>
    </row>
    <row r="29" spans="1:11" s="2" customFormat="1">
      <c r="A29" s="25">
        <v>4.2</v>
      </c>
      <c r="B29" s="9" t="s">
        <v>33</v>
      </c>
      <c r="C29" s="9" t="s">
        <v>8</v>
      </c>
      <c r="D29" s="15">
        <v>5000</v>
      </c>
      <c r="E29" s="9">
        <v>24</v>
      </c>
      <c r="F29" s="12">
        <f t="shared" ref="F29:F34" si="3">D29*E29</f>
        <v>120000</v>
      </c>
      <c r="G29" s="12">
        <v>0</v>
      </c>
      <c r="H29" s="12">
        <v>0</v>
      </c>
      <c r="I29" s="12">
        <v>120000</v>
      </c>
      <c r="J29" s="12">
        <f t="shared" ref="J29:J34" si="4">G29+H29+I29</f>
        <v>120000</v>
      </c>
    </row>
    <row r="30" spans="1:11" s="2" customFormat="1">
      <c r="A30" s="25">
        <v>4.3</v>
      </c>
      <c r="B30" s="9" t="s">
        <v>34</v>
      </c>
      <c r="C30" s="9" t="s">
        <v>8</v>
      </c>
      <c r="D30" s="15">
        <v>10000</v>
      </c>
      <c r="E30" s="9">
        <v>24</v>
      </c>
      <c r="F30" s="12">
        <f t="shared" si="3"/>
        <v>240000</v>
      </c>
      <c r="G30" s="12"/>
      <c r="H30" s="12"/>
      <c r="I30" s="12">
        <v>240000</v>
      </c>
      <c r="J30" s="12">
        <f t="shared" si="4"/>
        <v>240000</v>
      </c>
    </row>
    <row r="31" spans="1:11" s="2" customFormat="1">
      <c r="A31" s="25">
        <v>4.4000000000000004</v>
      </c>
      <c r="B31" s="9" t="s">
        <v>35</v>
      </c>
      <c r="C31" s="9" t="s">
        <v>36</v>
      </c>
      <c r="D31" s="15">
        <v>10000</v>
      </c>
      <c r="E31" s="9">
        <v>2</v>
      </c>
      <c r="F31" s="12">
        <f t="shared" si="3"/>
        <v>20000</v>
      </c>
      <c r="G31" s="12">
        <v>0</v>
      </c>
      <c r="H31" s="12"/>
      <c r="I31" s="12">
        <v>20000</v>
      </c>
      <c r="J31" s="12">
        <f t="shared" si="4"/>
        <v>20000</v>
      </c>
    </row>
    <row r="32" spans="1:11" s="2" customFormat="1">
      <c r="A32" s="25">
        <v>4.5</v>
      </c>
      <c r="B32" s="9" t="s">
        <v>37</v>
      </c>
      <c r="C32" s="9" t="s">
        <v>38</v>
      </c>
      <c r="D32" s="15">
        <v>100</v>
      </c>
      <c r="E32" s="9">
        <f>3*200</f>
        <v>600</v>
      </c>
      <c r="F32" s="12">
        <f t="shared" si="3"/>
        <v>60000</v>
      </c>
      <c r="G32" s="12">
        <v>89902</v>
      </c>
      <c r="H32" s="12"/>
      <c r="I32" s="12">
        <v>31010</v>
      </c>
      <c r="J32" s="12">
        <f t="shared" si="4"/>
        <v>120912</v>
      </c>
    </row>
    <row r="33" spans="1:10" s="2" customFormat="1">
      <c r="A33" s="25">
        <v>4.5999999999999996</v>
      </c>
      <c r="B33" s="9" t="s">
        <v>19</v>
      </c>
      <c r="C33" s="9" t="s">
        <v>21</v>
      </c>
      <c r="D33" s="15">
        <v>200</v>
      </c>
      <c r="E33" s="9">
        <v>4</v>
      </c>
      <c r="F33" s="12">
        <f t="shared" si="3"/>
        <v>800</v>
      </c>
      <c r="G33" s="12">
        <v>800</v>
      </c>
      <c r="H33" s="12"/>
      <c r="I33" s="12"/>
      <c r="J33" s="12"/>
    </row>
    <row r="34" spans="1:10" s="2" customFormat="1">
      <c r="A34" s="25">
        <v>4.7</v>
      </c>
      <c r="B34" s="9" t="s">
        <v>20</v>
      </c>
      <c r="C34" s="9" t="s">
        <v>21</v>
      </c>
      <c r="D34" s="15">
        <v>1000</v>
      </c>
      <c r="E34" s="9">
        <v>4</v>
      </c>
      <c r="F34" s="12">
        <f t="shared" si="3"/>
        <v>4000</v>
      </c>
      <c r="G34" s="12">
        <v>4000</v>
      </c>
      <c r="H34" s="12"/>
      <c r="I34" s="12"/>
      <c r="J34" s="12">
        <f t="shared" si="4"/>
        <v>4000</v>
      </c>
    </row>
    <row r="35" spans="1:10" s="2" customFormat="1">
      <c r="A35" s="3"/>
      <c r="B35" s="7" t="s">
        <v>29</v>
      </c>
      <c r="C35" s="3"/>
      <c r="D35" s="3"/>
      <c r="E35" s="3"/>
      <c r="F35" s="14">
        <f>SUM(F28:F34)</f>
        <v>684800</v>
      </c>
      <c r="G35" s="14">
        <f t="shared" ref="G35:I35" si="5">SUM(G28:G34)</f>
        <v>94702</v>
      </c>
      <c r="H35" s="14">
        <f t="shared" si="5"/>
        <v>0</v>
      </c>
      <c r="I35" s="14">
        <f t="shared" si="5"/>
        <v>651010</v>
      </c>
      <c r="J35" s="14">
        <f>SUM(J28:J34)</f>
        <v>744912</v>
      </c>
    </row>
    <row r="36" spans="1:10" s="2" customFormat="1">
      <c r="A36" s="3"/>
      <c r="B36" s="7"/>
      <c r="C36" s="3"/>
      <c r="D36" s="3"/>
      <c r="E36" s="3"/>
      <c r="F36" s="14"/>
      <c r="G36" s="14"/>
      <c r="H36" s="14"/>
      <c r="I36" s="14"/>
      <c r="J36" s="14"/>
    </row>
    <row r="37" spans="1:10" s="16" customFormat="1" ht="15.75">
      <c r="A37" s="7"/>
      <c r="B37" s="7" t="s">
        <v>30</v>
      </c>
      <c r="C37" s="7"/>
      <c r="D37" s="7"/>
      <c r="E37" s="7"/>
      <c r="F37" s="14">
        <f t="shared" ref="F37:I37" si="6">F21+F25+F35</f>
        <v>11622300</v>
      </c>
      <c r="G37" s="14">
        <f t="shared" si="6"/>
        <v>1705202</v>
      </c>
      <c r="H37" s="14">
        <f t="shared" si="6"/>
        <v>500000</v>
      </c>
      <c r="I37" s="14">
        <f t="shared" si="6"/>
        <v>10498010</v>
      </c>
      <c r="J37" s="14">
        <f>J21+J25+J35</f>
        <v>12702412</v>
      </c>
    </row>
    <row r="38" spans="1:10" s="13" customFormat="1" ht="15.75">
      <c r="A38" s="9"/>
      <c r="B38" s="7" t="s">
        <v>41</v>
      </c>
      <c r="C38" s="9"/>
      <c r="D38" s="9"/>
      <c r="E38" s="9"/>
      <c r="F38" s="14">
        <f>F37/2100</f>
        <v>5534.4285714285716</v>
      </c>
      <c r="G38" s="14">
        <f t="shared" ref="G38:J38" si="7">G37/2100</f>
        <v>812.00095238095241</v>
      </c>
      <c r="H38" s="14">
        <f t="shared" si="7"/>
        <v>238.0952380952381</v>
      </c>
      <c r="I38" s="14">
        <f t="shared" si="7"/>
        <v>4999.0523809523811</v>
      </c>
      <c r="J38" s="14">
        <f>J37/2230</f>
        <v>5696.1488789237665</v>
      </c>
    </row>
    <row r="41" spans="1:10">
      <c r="G41" s="23"/>
      <c r="I41" s="23"/>
      <c r="J41" s="23"/>
    </row>
    <row r="42" spans="1:10">
      <c r="H42" s="22"/>
      <c r="I42" s="23"/>
    </row>
    <row r="44" spans="1:10">
      <c r="I44" s="2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TAWEA</dc:creator>
  <cp:lastModifiedBy>Cross Community Connect</cp:lastModifiedBy>
  <dcterms:created xsi:type="dcterms:W3CDTF">2016-05-16T10:52:57Z</dcterms:created>
  <dcterms:modified xsi:type="dcterms:W3CDTF">2017-06-25T10:57:28Z</dcterms:modified>
</cp:coreProperties>
</file>