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dmin\Dropbox\FOMI\Reports\FY19\"/>
    </mc:Choice>
  </mc:AlternateContent>
  <bookViews>
    <workbookView xWindow="240" yWindow="105" windowWidth="14805" windowHeight="8010"/>
  </bookViews>
  <sheets>
    <sheet name="Recap" sheetId="1" r:id="rId1"/>
    <sheet name="Programs12" sheetId="24" r:id="rId2"/>
  </sheets>
  <definedNames>
    <definedName name="_xlnm._FilterDatabase" localSheetId="1" hidden="1">Programs12!$F$5:$W$25</definedName>
    <definedName name="_xlnm.Print_Area" localSheetId="0">Recap!$A$1:$E$35</definedName>
    <definedName name="_xlnm.Print_Titles" localSheetId="1">Programs12!$A:$E,Programs12!$4:$5</definedName>
    <definedName name="QB_BASIS_4" localSheetId="1" hidden="1">Programs12!$W$3</definedName>
    <definedName name="QB_COLUMN_102300" localSheetId="1" hidden="1">Programs12!$N$4</definedName>
    <definedName name="QB_COLUMN_102301" localSheetId="1" hidden="1">Programs12!$N$5</definedName>
    <definedName name="QB_COLUMN_122300" localSheetId="1" hidden="1">Programs12!$K$4</definedName>
    <definedName name="QB_COLUMN_122301" localSheetId="1" hidden="1">Programs12!$K$5</definedName>
    <definedName name="QB_COLUMN_13200" localSheetId="1" hidden="1">Programs12!$R$4</definedName>
    <definedName name="QB_COLUMN_13201" localSheetId="1" hidden="1">Programs12!$R$5</definedName>
    <definedName name="QB_COLUMN_163101" localSheetId="1" hidden="1">Programs12!$U$5</definedName>
    <definedName name="QB_COLUMN_192300" localSheetId="1" hidden="1">Programs12!$J$4</definedName>
    <definedName name="QB_COLUMN_192301" localSheetId="1" hidden="1">Programs12!$J$5</definedName>
    <definedName name="QB_COLUMN_23200" localSheetId="1" hidden="1">Programs12!$T$4</definedName>
    <definedName name="QB_COLUMN_23201" localSheetId="1" hidden="1">Programs12!$T$5</definedName>
    <definedName name="QB_COLUMN_242300" localSheetId="1" hidden="1">Programs12!$M$4</definedName>
    <definedName name="QB_COLUMN_242301" localSheetId="1" hidden="1">Programs12!$M$5</definedName>
    <definedName name="QB_COLUMN_282300" localSheetId="1" hidden="1">Programs12!$Q$4</definedName>
    <definedName name="QB_COLUMN_282301" localSheetId="1" hidden="1">Programs12!$Q$5</definedName>
    <definedName name="QB_COLUMN_292300" localSheetId="1" hidden="1">Programs12!$H$4</definedName>
    <definedName name="QB_COLUMN_292301" localSheetId="1" hidden="1">Programs12!$H$5</definedName>
    <definedName name="QB_COLUMN_322200" localSheetId="1" hidden="1">Programs12!$F$4</definedName>
    <definedName name="QB_COLUMN_322201" localSheetId="1" hidden="1">Programs12!$F$5</definedName>
    <definedName name="QB_COLUMN_33200" localSheetId="1" hidden="1">Programs12!$P$4</definedName>
    <definedName name="QB_COLUMN_33201" localSheetId="1" hidden="1">Programs12!$P$5</definedName>
    <definedName name="QB_COLUMN_332300" localSheetId="1" hidden="1">Programs12!$L$4</definedName>
    <definedName name="QB_COLUMN_332301" localSheetId="1" hidden="1">Programs12!$L$5</definedName>
    <definedName name="QB_COLUMN_342300" localSheetId="1" hidden="1">Programs12!$I$4</definedName>
    <definedName name="QB_COLUMN_342301" localSheetId="1" hidden="1">Programs12!$I$5</definedName>
    <definedName name="QB_COLUMN_362300" localSheetId="1" hidden="1">Programs12!$O$4</definedName>
    <definedName name="QB_COLUMN_362301" localSheetId="1" hidden="1">Programs12!$O$5</definedName>
    <definedName name="QB_COLUMN_42300" localSheetId="1" hidden="1">Programs12!$S$4</definedName>
    <definedName name="QB_COLUMN_42301" localSheetId="1" hidden="1">Programs12!$S$5</definedName>
    <definedName name="QB_COLUMN_423011" localSheetId="1" hidden="1">Programs12!$W$5</definedName>
    <definedName name="QB_COLUMN_452111" localSheetId="1" hidden="1">Programs12!$V$5</definedName>
    <definedName name="QB_COLUMN_62300" localSheetId="1" hidden="1">Programs12!$G$4</definedName>
    <definedName name="QB_COLUMN_62301" localSheetId="1" hidden="1">Programs12!$G$5</definedName>
    <definedName name="QB_COMPANY_0" localSheetId="1" hidden="1">Programs12!$A$1</definedName>
    <definedName name="QB_DATA_0" localSheetId="1" hidden="1">Programs12!$8:$8,Programs12!$9:$9,Programs12!$10:$10,Programs12!$11:$11,Programs12!$15:$15,Programs12!$16:$16,Programs12!$17:$17,Programs12!$18:$18,Programs12!$19:$19,Programs12!$20:$20,Programs12!$21:$21,Programs12!$22:$22</definedName>
    <definedName name="QB_DATE_1" localSheetId="1" hidden="1">Programs12!$W$2</definedName>
    <definedName name="QB_FORMULA_0" localSheetId="1" hidden="1">Programs12!$P$8,Programs12!$R$8,Programs12!$T$8,Programs12!$U$8,Programs12!$W$8,Programs12!$P$9,Programs12!$R$9,Programs12!$T$9,Programs12!$U$9,Programs12!$W$9,Programs12!$P$10,Programs12!$R$10,Programs12!$T$10,Programs12!$U$10,Programs12!$W$10,Programs12!$P$11</definedName>
    <definedName name="QB_FORMULA_1" localSheetId="1" hidden="1">Programs12!$R$11,Programs12!$T$11,Programs12!$U$11,Programs12!$W$11,Programs12!$F$12,Programs12!$G$12,Programs12!$H$12,Programs12!$I$12,Programs12!$J$12,Programs12!$K$12,Programs12!$L$12,Programs12!$M$12,Programs12!$N$12,Programs12!$O$12,Programs12!$P$12,Programs12!$Q$12</definedName>
    <definedName name="QB_FORMULA_2" localSheetId="1" hidden="1">Programs12!$R$12,Programs12!$S$12,Programs12!$T$12,Programs12!$U$12,Programs12!$V$12,Programs12!$W$12,Programs12!$F$13,Programs12!$G$13,Programs12!$H$13,Programs12!$I$13,Programs12!$J$13,Programs12!$K$13,Programs12!$L$13,Programs12!$M$13,Programs12!$N$13,Programs12!$O$13</definedName>
    <definedName name="QB_FORMULA_3" localSheetId="1" hidden="1">Programs12!$P$13,Programs12!$Q$13,Programs12!$R$13,Programs12!$S$13,Programs12!$T$13,Programs12!$U$13,Programs12!$V$13,Programs12!$W$13,Programs12!$P$15,Programs12!$R$15,Programs12!$T$15,Programs12!$U$15,Programs12!$W$15,Programs12!$P$16,Programs12!$R$16,Programs12!$T$16</definedName>
    <definedName name="QB_FORMULA_4" localSheetId="1" hidden="1">Programs12!$U$16,Programs12!$W$16,Programs12!$P$17,Programs12!$R$17,Programs12!$T$17,Programs12!$U$17,Programs12!$W$17,Programs12!$P$18,Programs12!$R$18,Programs12!$T$18,Programs12!$U$18,Programs12!$W$18,Programs12!$P$19,Programs12!$R$19,Programs12!$T$19,Programs12!$U$19</definedName>
    <definedName name="QB_FORMULA_5" localSheetId="1" hidden="1">Programs12!$W$19,Programs12!$P$20,Programs12!$R$20,Programs12!$T$20,Programs12!$U$20,Programs12!$W$20,Programs12!$P$21,Programs12!$R$21,Programs12!$T$21,Programs12!$U$21,Programs12!$W$21,Programs12!$P$22,Programs12!$R$22,Programs12!$T$22,Programs12!$U$22,Programs12!$W$22</definedName>
    <definedName name="QB_FORMULA_6" localSheetId="1" hidden="1">Programs12!$F$23,Programs12!$G$23,Programs12!$H$23,Programs12!$I$23,Programs12!$J$23,Programs12!$K$23,Programs12!$L$23,Programs12!$M$23,Programs12!$N$23,Programs12!$O$23,Programs12!$P$23,Programs12!$Q$23,Programs12!$R$23,Programs12!$S$23,Programs12!$T$23,Programs12!$U$23</definedName>
    <definedName name="QB_FORMULA_7" localSheetId="1" hidden="1">Programs12!$V$23,Programs12!$W$23,Programs12!$F$24,Programs12!$G$24,Programs12!$H$24,Programs12!$I$24,Programs12!$J$24,Programs12!$K$24,Programs12!$L$24,Programs12!$M$24,Programs12!$N$24,Programs12!$O$24,Programs12!$P$24,Programs12!$Q$24,Programs12!$R$24,Programs12!$S$24</definedName>
    <definedName name="QB_FORMULA_8" localSheetId="1" hidden="1">Programs12!$T$24,Programs12!$U$24,Programs12!$V$24,Programs12!$W$24,Programs12!$F$25,Programs12!$G$25,Programs12!$H$25,Programs12!$I$25,Programs12!$J$25,Programs12!$K$25,Programs12!$L$25,Programs12!$M$25,Programs12!$N$25,Programs12!$O$25,Programs12!$P$25,Programs12!$Q$25</definedName>
    <definedName name="QB_FORMULA_9" localSheetId="1" hidden="1">Programs12!$R$25,Programs12!$S$25,Programs12!$T$25,Programs12!$U$25,Programs12!$V$25,Programs12!$W$25</definedName>
    <definedName name="QB_ROW_1343400" localSheetId="1" hidden="1">Programs12!$E$15</definedName>
    <definedName name="QB_ROW_173400" localSheetId="1" hidden="1">Programs12!$E$11</definedName>
    <definedName name="QB_ROW_183010" localSheetId="1" hidden="1">Programs12!$A$25</definedName>
    <definedName name="QB_ROW_1872400" localSheetId="1" hidden="1">Programs12!$E$21</definedName>
    <definedName name="QB_ROW_1892400" localSheetId="1" hidden="1">Programs12!$E$10</definedName>
    <definedName name="QB_ROW_190110" localSheetId="1" hidden="1">Programs12!$B$6</definedName>
    <definedName name="QB_ROW_193110" localSheetId="1" hidden="1">Programs12!$B$24</definedName>
    <definedName name="QB_ROW_200310" localSheetId="1" hidden="1">Programs12!$D$7</definedName>
    <definedName name="QB_ROW_203310" localSheetId="1" hidden="1">Programs12!$D$12</definedName>
    <definedName name="QB_ROW_210310" localSheetId="1" hidden="1">Programs12!$D$14</definedName>
    <definedName name="QB_ROW_213310" localSheetId="1" hidden="1">Programs12!$D$23</definedName>
    <definedName name="QB_ROW_223400" localSheetId="1" hidden="1">Programs12!$E$16</definedName>
    <definedName name="QB_ROW_243400" localSheetId="1" hidden="1">Programs12!$E$17</definedName>
    <definedName name="QB_ROW_343400" localSheetId="1" hidden="1">Programs12!$E$18</definedName>
    <definedName name="QB_ROW_403400" localSheetId="1" hidden="1">Programs12!$E$19</definedName>
    <definedName name="QB_ROW_433400" localSheetId="1" hidden="1">Programs12!$E$22</definedName>
    <definedName name="QB_ROW_522400" localSheetId="1" hidden="1">Programs12!$E$20</definedName>
    <definedName name="QB_ROW_863210" localSheetId="1" hidden="1">Programs12!$C$13</definedName>
    <definedName name="QB_ROW_893400" localSheetId="1" hidden="1">Programs12!$E$8</definedName>
    <definedName name="QB_ROW_93400" localSheetId="1" hidden="1">Programs12!$E$9</definedName>
    <definedName name="QB_SUBTITLE_3" localSheetId="1" hidden="1">Programs12!$A$3</definedName>
    <definedName name="QB_TIME_5" localSheetId="1" hidden="1">Programs12!$W$1</definedName>
    <definedName name="QB_TITLE_2" localSheetId="1" hidden="1">Programs12!$A$2</definedName>
    <definedName name="QBCANSUPPORTUPDATE" localSheetId="1">TRUE</definedName>
    <definedName name="QBCOMPANYFILENAME" localSheetId="1">"C:\Users\FinAdmin\Quickbooks\Friends of Matenwa.qbw"</definedName>
    <definedName name="QBENDDATE" localSheetId="1">20190630</definedName>
    <definedName name="QBHEADERSONSCREEN" localSheetId="1">TRUE</definedName>
    <definedName name="QBMETADATASIZE" localSheetId="1">5907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19</definedName>
    <definedName name="QBREPORTCOMPANYID" localSheetId="1">"f3888ba87e1d47f38dfeb1a1417f2702"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372</definedName>
    <definedName name="QBROWHEADERS" localSheetId="1">5</definedName>
    <definedName name="QBSTARTDATE" localSheetId="1">20180701</definedName>
  </definedNames>
  <calcPr calcId="152511"/>
</workbook>
</file>

<file path=xl/calcChain.xml><?xml version="1.0" encoding="utf-8"?>
<calcChain xmlns="http://schemas.openxmlformats.org/spreadsheetml/2006/main">
  <c r="D35" i="1" l="1"/>
  <c r="D33" i="1"/>
  <c r="B19" i="1"/>
  <c r="B18" i="1"/>
  <c r="C21" i="1" l="1"/>
  <c r="C20" i="1" l="1"/>
  <c r="C19" i="1"/>
  <c r="C18" i="1"/>
  <c r="D32" i="1"/>
  <c r="D31" i="1"/>
  <c r="D30" i="1"/>
  <c r="D29" i="1"/>
  <c r="D28" i="1"/>
  <c r="D27" i="1"/>
  <c r="D26" i="1"/>
  <c r="C15" i="1"/>
  <c r="C14" i="1"/>
  <c r="C13" i="1"/>
  <c r="C12" i="1"/>
  <c r="C11" i="1"/>
  <c r="C10" i="1"/>
  <c r="C9" i="1"/>
  <c r="C8" i="1"/>
  <c r="C7" i="1"/>
  <c r="B16" i="1"/>
  <c r="B15" i="1"/>
  <c r="B14" i="1"/>
  <c r="B13" i="1"/>
  <c r="B12" i="1"/>
  <c r="B11" i="1"/>
  <c r="B10" i="1"/>
  <c r="B9" i="1"/>
  <c r="B8" i="1"/>
  <c r="B7" i="1"/>
  <c r="A1" i="1"/>
  <c r="P8" i="24"/>
  <c r="R8" i="24"/>
  <c r="T8" i="24"/>
  <c r="U8" i="24"/>
  <c r="W8" i="24" s="1"/>
  <c r="P9" i="24"/>
  <c r="R9" i="24"/>
  <c r="T9" i="24"/>
  <c r="U9" i="24" s="1"/>
  <c r="W9" i="24" s="1"/>
  <c r="P10" i="24"/>
  <c r="R10" i="24"/>
  <c r="U10" i="24" s="1"/>
  <c r="W10" i="24" s="1"/>
  <c r="T10" i="24"/>
  <c r="P11" i="24"/>
  <c r="U11" i="24" s="1"/>
  <c r="W11" i="24" s="1"/>
  <c r="R11" i="24"/>
  <c r="T11" i="24"/>
  <c r="F12" i="24"/>
  <c r="G12" i="24"/>
  <c r="H12" i="24"/>
  <c r="I12" i="24"/>
  <c r="I13" i="24" s="1"/>
  <c r="I24" i="24" s="1"/>
  <c r="I25" i="24" s="1"/>
  <c r="J12" i="24"/>
  <c r="K12" i="24"/>
  <c r="L12" i="24"/>
  <c r="M12" i="24"/>
  <c r="M13" i="24" s="1"/>
  <c r="M24" i="24" s="1"/>
  <c r="M25" i="24" s="1"/>
  <c r="N12" i="24"/>
  <c r="O12" i="24"/>
  <c r="Q12" i="24"/>
  <c r="R12" i="24" s="1"/>
  <c r="S12" i="24"/>
  <c r="T12" i="24" s="1"/>
  <c r="V12" i="24"/>
  <c r="F13" i="24"/>
  <c r="G13" i="24"/>
  <c r="P13" i="24" s="1"/>
  <c r="H13" i="24"/>
  <c r="J13" i="24"/>
  <c r="K13" i="24"/>
  <c r="L13" i="24"/>
  <c r="N13" i="24"/>
  <c r="O13" i="24"/>
  <c r="S13" i="24"/>
  <c r="T13" i="24" s="1"/>
  <c r="V13" i="24"/>
  <c r="P15" i="24"/>
  <c r="R15" i="24"/>
  <c r="T15" i="24"/>
  <c r="U15" i="24"/>
  <c r="W15" i="24" s="1"/>
  <c r="P16" i="24"/>
  <c r="U16" i="24" s="1"/>
  <c r="W16" i="24" s="1"/>
  <c r="R16" i="24"/>
  <c r="T16" i="24"/>
  <c r="P17" i="24"/>
  <c r="R17" i="24"/>
  <c r="U17" i="24" s="1"/>
  <c r="W17" i="24" s="1"/>
  <c r="T17" i="24"/>
  <c r="P18" i="24"/>
  <c r="U18" i="24" s="1"/>
  <c r="W18" i="24" s="1"/>
  <c r="R18" i="24"/>
  <c r="T18" i="24"/>
  <c r="P19" i="24"/>
  <c r="R19" i="24"/>
  <c r="T19" i="24"/>
  <c r="U19" i="24"/>
  <c r="W19" i="24" s="1"/>
  <c r="P20" i="24"/>
  <c r="U20" i="24" s="1"/>
  <c r="W20" i="24" s="1"/>
  <c r="R20" i="24"/>
  <c r="T20" i="24"/>
  <c r="P21" i="24"/>
  <c r="R21" i="24"/>
  <c r="U21" i="24" s="1"/>
  <c r="W21" i="24" s="1"/>
  <c r="T21" i="24"/>
  <c r="P22" i="24"/>
  <c r="U22" i="24" s="1"/>
  <c r="W22" i="24" s="1"/>
  <c r="R22" i="24"/>
  <c r="T22" i="24"/>
  <c r="F23" i="24"/>
  <c r="G23" i="24"/>
  <c r="P23" i="24" s="1"/>
  <c r="U23" i="24" s="1"/>
  <c r="W23" i="24" s="1"/>
  <c r="H23" i="24"/>
  <c r="I23" i="24"/>
  <c r="J23" i="24"/>
  <c r="K23" i="24"/>
  <c r="L23" i="24"/>
  <c r="M23" i="24"/>
  <c r="N23" i="24"/>
  <c r="O23" i="24"/>
  <c r="Q23" i="24"/>
  <c r="R23" i="24" s="1"/>
  <c r="S23" i="24"/>
  <c r="T23" i="24" s="1"/>
  <c r="V23" i="24"/>
  <c r="F24" i="24"/>
  <c r="G24" i="24"/>
  <c r="P24" i="24" s="1"/>
  <c r="H24" i="24"/>
  <c r="J24" i="24"/>
  <c r="K24" i="24"/>
  <c r="K25" i="24" s="1"/>
  <c r="L24" i="24"/>
  <c r="N24" i="24"/>
  <c r="O24" i="24"/>
  <c r="O25" i="24" s="1"/>
  <c r="S24" i="24"/>
  <c r="T24" i="24" s="1"/>
  <c r="V24" i="24"/>
  <c r="F25" i="24"/>
  <c r="H25" i="24"/>
  <c r="J25" i="24"/>
  <c r="L25" i="24"/>
  <c r="N25" i="24"/>
  <c r="V25" i="24"/>
  <c r="P12" i="24" l="1"/>
  <c r="U12" i="24" s="1"/>
  <c r="W12" i="24" s="1"/>
  <c r="S25" i="24"/>
  <c r="T25" i="24" s="1"/>
  <c r="Q13" i="24"/>
  <c r="G25" i="24"/>
  <c r="P25" i="24" s="1"/>
  <c r="Q24" i="24" l="1"/>
  <c r="R13" i="24"/>
  <c r="U13" i="24" s="1"/>
  <c r="W13" i="24" s="1"/>
  <c r="Q25" i="24" l="1"/>
  <c r="R25" i="24" s="1"/>
  <c r="U25" i="24" s="1"/>
  <c r="W25" i="24" s="1"/>
  <c r="R24" i="24"/>
  <c r="U24" i="24" s="1"/>
  <c r="W24" i="24" s="1"/>
  <c r="D12" i="1" l="1"/>
  <c r="D8" i="1"/>
  <c r="D9" i="1"/>
  <c r="D10" i="1"/>
  <c r="D11" i="1"/>
  <c r="D14" i="1"/>
  <c r="D13" i="1"/>
  <c r="D15" i="1"/>
  <c r="D7" i="1" l="1"/>
  <c r="C16" i="1" l="1"/>
  <c r="D16" i="1" l="1"/>
</calcChain>
</file>

<file path=xl/sharedStrings.xml><?xml version="1.0" encoding="utf-8"?>
<sst xmlns="http://schemas.openxmlformats.org/spreadsheetml/2006/main" count="93" uniqueCount="66">
  <si>
    <t>Program</t>
  </si>
  <si>
    <t>FOMI Expenses</t>
  </si>
  <si>
    <t>LKM:  Matènwa Community School</t>
  </si>
  <si>
    <t>LSM:  Matènwa Secondary School</t>
  </si>
  <si>
    <t>Schools and Education</t>
  </si>
  <si>
    <t>General M&amp;A</t>
  </si>
  <si>
    <t>Fundraising</t>
  </si>
  <si>
    <t>Craft Fair</t>
  </si>
  <si>
    <t>Grants Sent to MCLC</t>
  </si>
  <si>
    <t>Friends of Matenwa Inc</t>
  </si>
  <si>
    <t>Accrual Basis</t>
  </si>
  <si>
    <t>General Receipts</t>
  </si>
  <si>
    <t>MCLC School - LKM</t>
  </si>
  <si>
    <t>Schools &amp; Education</t>
  </si>
  <si>
    <t>Library/Bookstore</t>
  </si>
  <si>
    <t>Artisan Center</t>
  </si>
  <si>
    <t>Secondary School - LSM</t>
  </si>
  <si>
    <t>Total Programs</t>
  </si>
  <si>
    <t>Total Mgmt &amp; Admin</t>
  </si>
  <si>
    <t>General Fundraising</t>
  </si>
  <si>
    <t>Total Fundraising</t>
  </si>
  <si>
    <t>(UnrestrictedFunds)</t>
  </si>
  <si>
    <t>(Programs)</t>
  </si>
  <si>
    <t>(Mgmt &amp; Admin)</t>
  </si>
  <si>
    <t>(Fundraising)</t>
  </si>
  <si>
    <t>Total UnrestrictedFunds</t>
  </si>
  <si>
    <t>TOTAL</t>
  </si>
  <si>
    <t>Expense</t>
  </si>
  <si>
    <t>60300 · Awards and Grants</t>
  </si>
  <si>
    <t>60900 · Business Expenses</t>
  </si>
  <si>
    <t>62100 · Contract Services</t>
  </si>
  <si>
    <t>65000 · Operations</t>
  </si>
  <si>
    <t>65100 · Other Types of Expenses</t>
  </si>
  <si>
    <t>66000 · Payroll Expenses</t>
  </si>
  <si>
    <t>66100 · Payroll Taxes</t>
  </si>
  <si>
    <t>68300 · Travel and Meetings</t>
  </si>
  <si>
    <t>Total Expense</t>
  </si>
  <si>
    <t>Total</t>
  </si>
  <si>
    <t>Description</t>
  </si>
  <si>
    <t>Ordinary Income/Expense</t>
  </si>
  <si>
    <t>Income</t>
  </si>
  <si>
    <t>43300 · Direct Public Grants</t>
  </si>
  <si>
    <t>43400 · Direct Public Support</t>
  </si>
  <si>
    <t>46400 · Other Types of Income</t>
  </si>
  <si>
    <t>Total Income</t>
  </si>
  <si>
    <t>Gross Profit</t>
  </si>
  <si>
    <t>Net Ordinary Income</t>
  </si>
  <si>
    <t>Net Income</t>
  </si>
  <si>
    <t>Statement of Financial Income and Expense by Class</t>
  </si>
  <si>
    <t>Institute of Learning - IKM</t>
  </si>
  <si>
    <t>Total General M&amp;A and Fundraising</t>
  </si>
  <si>
    <t>As a percent of total expenses</t>
  </si>
  <si>
    <t>4:06 PM</t>
  </si>
  <si>
    <t>Friends of Matènwa</t>
  </si>
  <si>
    <t>Detail of General M&amp;A and Fundraising expenses</t>
  </si>
  <si>
    <t>Hurricane Matthew</t>
  </si>
  <si>
    <t>Hurricane Matthew relief</t>
  </si>
  <si>
    <t>43500 · Allocate Receipts</t>
  </si>
  <si>
    <t>Programs Income and Expense Recap</t>
  </si>
  <si>
    <t>Gardens and Water</t>
  </si>
  <si>
    <t>FY 19 Amount</t>
  </si>
  <si>
    <t>Total Program Expenses</t>
  </si>
  <si>
    <r>
      <t>Total Expenses (</t>
    </r>
    <r>
      <rPr>
        <sz val="11"/>
        <color rgb="FF000000"/>
        <rFont val="Arial"/>
        <family val="2"/>
      </rPr>
      <t>Programs plus Gen M+A and Fundraising)</t>
    </r>
  </si>
  <si>
    <t>Unclassified</t>
  </si>
  <si>
    <t>July 2018 through June 2019</t>
  </si>
  <si>
    <t>11:13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</si>
</sst>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m/dd/yyyy"/>
    <numFmt numFmtId="166" formatCode="#,##0.00;\-#,##0.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0080"/>
      <name val="Arial"/>
      <family val="2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7A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/>
    <xf numFmtId="0" fontId="0" fillId="0" borderId="0" xfId="0" applyFont="1"/>
    <xf numFmtId="49" fontId="2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5" fillId="0" borderId="0" xfId="0" applyNumberFormat="1" applyFont="1"/>
    <xf numFmtId="49" fontId="6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166" fontId="7" fillId="0" borderId="0" xfId="0" applyNumberFormat="1" applyFont="1" applyBorder="1"/>
    <xf numFmtId="166" fontId="7" fillId="0" borderId="2" xfId="0" applyNumberFormat="1" applyFont="1" applyBorder="1"/>
    <xf numFmtId="166" fontId="7" fillId="0" borderId="3" xfId="0" applyNumberFormat="1" applyFont="1" applyBorder="1"/>
    <xf numFmtId="166" fontId="3" fillId="0" borderId="4" xfId="0" applyNumberFormat="1" applyFont="1" applyBorder="1"/>
    <xf numFmtId="0" fontId="3" fillId="0" borderId="0" xfId="0" applyFont="1"/>
    <xf numFmtId="0" fontId="3" fillId="0" borderId="0" xfId="0" applyNumberFormat="1" applyFont="1"/>
    <xf numFmtId="0" fontId="0" fillId="0" borderId="0" xfId="0" applyNumberFormat="1"/>
    <xf numFmtId="49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6" fontId="7" fillId="0" borderId="0" xfId="0" applyNumberFormat="1" applyFont="1"/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164" fontId="10" fillId="0" borderId="0" xfId="0" applyNumberFormat="1" applyFont="1" applyAlignment="1">
      <alignment horizontal="right" vertical="top" wrapText="1"/>
    </xf>
    <xf numFmtId="0" fontId="11" fillId="0" borderId="0" xfId="0" applyFont="1"/>
    <xf numFmtId="164" fontId="11" fillId="0" borderId="0" xfId="0" applyNumberFormat="1" applyFont="1"/>
    <xf numFmtId="0" fontId="11" fillId="2" borderId="0" xfId="0" applyFont="1" applyFill="1" applyAlignment="1"/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/>
    </xf>
    <xf numFmtId="0" fontId="14" fillId="0" borderId="0" xfId="0" applyFont="1"/>
    <xf numFmtId="164" fontId="14" fillId="0" borderId="0" xfId="0" applyNumberFormat="1" applyFont="1"/>
    <xf numFmtId="164" fontId="14" fillId="0" borderId="5" xfId="0" applyNumberFormat="1" applyFont="1" applyBorder="1"/>
    <xf numFmtId="49" fontId="15" fillId="0" borderId="0" xfId="0" applyNumberFormat="1" applyFont="1"/>
    <xf numFmtId="164" fontId="15" fillId="0" borderId="0" xfId="0" applyNumberFormat="1" applyFont="1"/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4" fontId="16" fillId="0" borderId="0" xfId="0" applyNumberFormat="1" applyFont="1"/>
    <xf numFmtId="164" fontId="13" fillId="0" borderId="6" xfId="0" applyNumberFormat="1" applyFont="1" applyBorder="1"/>
    <xf numFmtId="49" fontId="19" fillId="3" borderId="0" xfId="0" applyNumberFormat="1" applyFont="1" applyFill="1"/>
    <xf numFmtId="164" fontId="18" fillId="3" borderId="0" xfId="0" applyNumberFormat="1" applyFont="1" applyFill="1"/>
    <xf numFmtId="164" fontId="0" fillId="3" borderId="0" xfId="0" applyNumberFormat="1" applyFill="1"/>
    <xf numFmtId="164" fontId="13" fillId="3" borderId="0" xfId="0" applyNumberFormat="1" applyFont="1" applyFill="1"/>
    <xf numFmtId="0" fontId="0" fillId="3" borderId="0" xfId="0" applyFill="1"/>
    <xf numFmtId="0" fontId="16" fillId="0" borderId="0" xfId="0" applyFont="1" applyAlignment="1">
      <alignment horizontal="right" vertical="top"/>
    </xf>
    <xf numFmtId="164" fontId="16" fillId="0" borderId="6" xfId="0" applyNumberFormat="1" applyFont="1" applyBorder="1"/>
    <xf numFmtId="164" fontId="18" fillId="0" borderId="0" xfId="0" applyNumberFormat="1" applyFont="1"/>
    <xf numFmtId="164" fontId="18" fillId="0" borderId="5" xfId="0" applyNumberFormat="1" applyFont="1" applyBorder="1"/>
    <xf numFmtId="10" fontId="16" fillId="0" borderId="0" xfId="2" applyNumberFormat="1" applyFont="1"/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Medium9"/>
  <colors>
    <mruColors>
      <color rgb="FF000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81" name="FILTER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82" name="HEADER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5"/>
  <sheetViews>
    <sheetView tabSelected="1" topLeftCell="A4" zoomScaleNormal="100" workbookViewId="0">
      <selection activeCell="G10" sqref="G10"/>
    </sheetView>
  </sheetViews>
  <sheetFormatPr defaultRowHeight="15" x14ac:dyDescent="0.25"/>
  <cols>
    <col min="1" max="1" width="33.5703125" customWidth="1"/>
    <col min="2" max="2" width="16.85546875" style="1" customWidth="1"/>
    <col min="3" max="3" width="15.7109375" style="1" customWidth="1"/>
    <col min="4" max="4" width="16.28515625" style="1" customWidth="1"/>
    <col min="5" max="5" width="11.7109375" customWidth="1"/>
    <col min="6" max="6" width="10.85546875" bestFit="1" customWidth="1"/>
  </cols>
  <sheetData>
    <row r="1" spans="1:44" ht="15.75" x14ac:dyDescent="0.25">
      <c r="A1" s="52">
        <f>Programs12!W2</f>
        <v>43727</v>
      </c>
      <c r="B1" s="52"/>
      <c r="C1" s="52"/>
      <c r="D1" s="52"/>
      <c r="E1" s="52"/>
    </row>
    <row r="2" spans="1:44" ht="15.75" x14ac:dyDescent="0.25">
      <c r="A2" s="50" t="s">
        <v>53</v>
      </c>
      <c r="B2" s="50"/>
      <c r="C2" s="50"/>
      <c r="D2" s="50"/>
      <c r="E2" s="50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19" t="s">
        <v>52</v>
      </c>
    </row>
    <row r="3" spans="1:44" ht="15.75" x14ac:dyDescent="0.25">
      <c r="A3" s="51" t="s">
        <v>58</v>
      </c>
      <c r="B3" s="51"/>
      <c r="C3" s="51"/>
      <c r="D3" s="51"/>
      <c r="E3" s="5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20">
        <v>42593</v>
      </c>
    </row>
    <row r="4" spans="1:44" ht="15.75" x14ac:dyDescent="0.25">
      <c r="A4" s="51" t="s">
        <v>64</v>
      </c>
      <c r="B4" s="51"/>
      <c r="C4" s="51"/>
      <c r="D4" s="51"/>
      <c r="E4" s="5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19" t="s">
        <v>10</v>
      </c>
    </row>
    <row r="6" spans="1:44" s="22" customFormat="1" ht="45" x14ac:dyDescent="0.25">
      <c r="A6" s="23" t="s">
        <v>0</v>
      </c>
      <c r="B6" s="24" t="s">
        <v>8</v>
      </c>
      <c r="C6" s="24" t="s">
        <v>1</v>
      </c>
      <c r="D6" s="24" t="s">
        <v>61</v>
      </c>
    </row>
    <row r="7" spans="1:44" x14ac:dyDescent="0.25">
      <c r="A7" s="31" t="s">
        <v>2</v>
      </c>
      <c r="B7" s="32">
        <f>Programs12!G15</f>
        <v>173740.54</v>
      </c>
      <c r="C7" s="32">
        <f>Programs12!G23-B7</f>
        <v>101930.04000000001</v>
      </c>
      <c r="D7" s="47">
        <f>B7+C7</f>
        <v>275670.58</v>
      </c>
    </row>
    <row r="8" spans="1:44" x14ac:dyDescent="0.25">
      <c r="A8" s="31" t="s">
        <v>3</v>
      </c>
      <c r="B8" s="32">
        <f>Programs12!H15</f>
        <v>70122</v>
      </c>
      <c r="C8" s="32">
        <f>Programs12!H23-B8</f>
        <v>12783.460000000006</v>
      </c>
      <c r="D8" s="47">
        <f t="shared" ref="D8:D16" si="0">B8+C8</f>
        <v>82905.460000000006</v>
      </c>
    </row>
    <row r="9" spans="1:44" x14ac:dyDescent="0.25">
      <c r="A9" s="31" t="s">
        <v>49</v>
      </c>
      <c r="B9" s="32">
        <f>Programs12!I15</f>
        <v>93592.82</v>
      </c>
      <c r="C9" s="32">
        <f>Programs12!I23-B9</f>
        <v>25566.87999999999</v>
      </c>
      <c r="D9" s="47">
        <f t="shared" si="0"/>
        <v>119159.7</v>
      </c>
    </row>
    <row r="10" spans="1:44" x14ac:dyDescent="0.25">
      <c r="A10" s="31" t="s">
        <v>4</v>
      </c>
      <c r="B10" s="32">
        <f>Programs12!J15</f>
        <v>0</v>
      </c>
      <c r="C10" s="32">
        <f>Programs12!J23-B10</f>
        <v>18421.48</v>
      </c>
      <c r="D10" s="47">
        <f t="shared" si="0"/>
        <v>18421.48</v>
      </c>
    </row>
    <row r="11" spans="1:44" x14ac:dyDescent="0.25">
      <c r="A11" s="31" t="s">
        <v>14</v>
      </c>
      <c r="B11" s="32">
        <f>Programs12!K15</f>
        <v>0</v>
      </c>
      <c r="C11" s="32">
        <f>Programs12!K23-B11</f>
        <v>0</v>
      </c>
      <c r="D11" s="47">
        <f t="shared" si="0"/>
        <v>0</v>
      </c>
    </row>
    <row r="12" spans="1:44" x14ac:dyDescent="0.25">
      <c r="A12" s="31" t="s">
        <v>59</v>
      </c>
      <c r="B12" s="32">
        <f>Programs12!L15</f>
        <v>35000</v>
      </c>
      <c r="C12" s="32">
        <f>Programs12!L23-B12</f>
        <v>0</v>
      </c>
      <c r="D12" s="47">
        <f t="shared" ref="D12" si="1">B12+C12</f>
        <v>35000</v>
      </c>
    </row>
    <row r="13" spans="1:44" x14ac:dyDescent="0.25">
      <c r="A13" s="31" t="s">
        <v>7</v>
      </c>
      <c r="B13" s="32">
        <f>Programs12!M15</f>
        <v>0</v>
      </c>
      <c r="C13" s="32">
        <f>Programs12!M23-B13</f>
        <v>3808.46</v>
      </c>
      <c r="D13" s="47">
        <f>B13+C13</f>
        <v>3808.46</v>
      </c>
    </row>
    <row r="14" spans="1:44" x14ac:dyDescent="0.25">
      <c r="A14" s="31" t="s">
        <v>15</v>
      </c>
      <c r="B14" s="32">
        <f>Programs12!N15</f>
        <v>0</v>
      </c>
      <c r="C14" s="32">
        <f>Programs12!N23-B14</f>
        <v>105.09</v>
      </c>
      <c r="D14" s="47">
        <f t="shared" si="0"/>
        <v>105.09</v>
      </c>
    </row>
    <row r="15" spans="1:44" x14ac:dyDescent="0.25">
      <c r="A15" s="31" t="s">
        <v>56</v>
      </c>
      <c r="B15" s="32">
        <f>Programs12!O15</f>
        <v>29850</v>
      </c>
      <c r="C15" s="32">
        <f>Programs12!O23-B15</f>
        <v>0</v>
      </c>
      <c r="D15" s="48">
        <f t="shared" si="0"/>
        <v>29850</v>
      </c>
    </row>
    <row r="16" spans="1:44" x14ac:dyDescent="0.25">
      <c r="A16" s="45" t="s">
        <v>37</v>
      </c>
      <c r="B16" s="46">
        <f>SUM(B7:B15)</f>
        <v>402305.36</v>
      </c>
      <c r="C16" s="46">
        <f>SUM(C7:C15)</f>
        <v>162615.41</v>
      </c>
      <c r="D16" s="47">
        <f t="shared" si="0"/>
        <v>564920.77</v>
      </c>
    </row>
    <row r="17" spans="1:5" x14ac:dyDescent="0.25">
      <c r="A17" s="31"/>
      <c r="B17" s="32"/>
      <c r="C17" s="32"/>
      <c r="D17"/>
    </row>
    <row r="18" spans="1:5" x14ac:dyDescent="0.25">
      <c r="A18" s="31" t="s">
        <v>5</v>
      </c>
      <c r="B18" s="32">
        <f>Programs12!R15</f>
        <v>0</v>
      </c>
      <c r="C18" s="32">
        <f>Programs12!R12-Recap!R23</f>
        <v>57580.45</v>
      </c>
      <c r="D18"/>
    </row>
    <row r="19" spans="1:5" x14ac:dyDescent="0.25">
      <c r="A19" s="31" t="s">
        <v>6</v>
      </c>
      <c r="B19" s="32">
        <f>Programs12!T15</f>
        <v>0</v>
      </c>
      <c r="C19" s="33">
        <f>Programs12!T12-Recap!T23</f>
        <v>58521.96</v>
      </c>
      <c r="D19"/>
    </row>
    <row r="20" spans="1:5" x14ac:dyDescent="0.25">
      <c r="A20" s="37" t="s">
        <v>50</v>
      </c>
      <c r="B20" s="32"/>
      <c r="C20" s="38">
        <f>SUM(C18:C19)</f>
        <v>116102.41</v>
      </c>
      <c r="E20" s="32"/>
    </row>
    <row r="21" spans="1:5" x14ac:dyDescent="0.25">
      <c r="A21" s="37" t="s">
        <v>51</v>
      </c>
      <c r="B21" s="32"/>
      <c r="C21" s="49">
        <f>(Programs12!R23+Programs12!T23)/Programs12!W23</f>
        <v>0.17044555298432326</v>
      </c>
      <c r="E21" s="32"/>
    </row>
    <row r="22" spans="1:5" x14ac:dyDescent="0.25">
      <c r="A22" s="31"/>
      <c r="B22" s="32"/>
      <c r="C22" s="32"/>
      <c r="D22" s="32"/>
      <c r="E22" s="32"/>
    </row>
    <row r="23" spans="1:5" x14ac:dyDescent="0.25">
      <c r="A23" s="27"/>
      <c r="B23" s="27"/>
      <c r="C23" s="27"/>
      <c r="D23" s="27"/>
      <c r="E23" s="27"/>
    </row>
    <row r="24" spans="1:5" s="2" customFormat="1" x14ac:dyDescent="0.25">
      <c r="A24" s="36" t="s">
        <v>54</v>
      </c>
      <c r="B24" s="26"/>
      <c r="C24" s="26"/>
      <c r="D24" s="26"/>
      <c r="E24" s="25"/>
    </row>
    <row r="25" spans="1:5" x14ac:dyDescent="0.25">
      <c r="A25" s="28" t="s">
        <v>38</v>
      </c>
      <c r="B25" s="29"/>
      <c r="C25" s="26"/>
      <c r="D25" s="29" t="s">
        <v>60</v>
      </c>
      <c r="E25" s="25"/>
    </row>
    <row r="26" spans="1:5" x14ac:dyDescent="0.25">
      <c r="A26" s="31" t="s">
        <v>29</v>
      </c>
      <c r="B26" s="32"/>
      <c r="C26" s="32"/>
      <c r="D26" s="32">
        <f>Programs12!R16+Programs12!T16</f>
        <v>567</v>
      </c>
      <c r="E26" s="25"/>
    </row>
    <row r="27" spans="1:5" x14ac:dyDescent="0.25">
      <c r="A27" s="34" t="s">
        <v>30</v>
      </c>
      <c r="B27" s="35"/>
      <c r="C27" s="32"/>
      <c r="D27" s="32">
        <f>Programs12!R17+Programs12!T17</f>
        <v>34314.22</v>
      </c>
      <c r="E27" s="25"/>
    </row>
    <row r="28" spans="1:5" x14ac:dyDescent="0.25">
      <c r="A28" s="34" t="s">
        <v>31</v>
      </c>
      <c r="B28" s="35"/>
      <c r="C28" s="32"/>
      <c r="D28" s="32">
        <f>Programs12!R18+Programs12!T18</f>
        <v>9364.6500000000015</v>
      </c>
      <c r="E28" s="25"/>
    </row>
    <row r="29" spans="1:5" x14ac:dyDescent="0.25">
      <c r="A29" s="34" t="s">
        <v>32</v>
      </c>
      <c r="B29" s="35"/>
      <c r="C29" s="32"/>
      <c r="D29" s="32">
        <f>Programs12!R19+Programs12!T19</f>
        <v>14230.77</v>
      </c>
      <c r="E29" s="25"/>
    </row>
    <row r="30" spans="1:5" x14ac:dyDescent="0.25">
      <c r="A30" s="34" t="s">
        <v>33</v>
      </c>
      <c r="B30" s="35"/>
      <c r="C30" s="31"/>
      <c r="D30" s="32">
        <f>Programs12!R20+Programs12!T20</f>
        <v>47050.01</v>
      </c>
      <c r="E30" s="25"/>
    </row>
    <row r="31" spans="1:5" x14ac:dyDescent="0.25">
      <c r="A31" s="34" t="s">
        <v>34</v>
      </c>
      <c r="B31" s="35"/>
      <c r="C31" s="31"/>
      <c r="D31" s="32">
        <f>Programs12!R21+Programs12!T21</f>
        <v>3599.6099999999997</v>
      </c>
      <c r="E31" s="25"/>
    </row>
    <row r="32" spans="1:5" x14ac:dyDescent="0.25">
      <c r="A32" s="34" t="s">
        <v>35</v>
      </c>
      <c r="B32" s="35"/>
      <c r="C32" s="32"/>
      <c r="D32" s="32">
        <f>Programs12!R22+Programs12!T22</f>
        <v>6964.23</v>
      </c>
      <c r="E32" s="25"/>
    </row>
    <row r="33" spans="1:5" x14ac:dyDescent="0.25">
      <c r="A33" s="30" t="s">
        <v>37</v>
      </c>
      <c r="B33" s="26"/>
      <c r="C33" s="26"/>
      <c r="D33" s="39">
        <f>SUM(D26:D32)+11.92</f>
        <v>116102.40999999999</v>
      </c>
      <c r="E33" s="25"/>
    </row>
    <row r="35" spans="1:5" x14ac:dyDescent="0.25">
      <c r="A35" s="40" t="s">
        <v>62</v>
      </c>
      <c r="B35" s="41"/>
      <c r="C35" s="42"/>
      <c r="D35" s="43">
        <f>D16+C20</f>
        <v>681023.18</v>
      </c>
      <c r="E35" s="44"/>
    </row>
  </sheetData>
  <mergeCells count="4">
    <mergeCell ref="A2:E2"/>
    <mergeCell ref="A3:E3"/>
    <mergeCell ref="A4:E4"/>
    <mergeCell ref="A1:E1"/>
  </mergeCells>
  <pageMargins left="0.7" right="0.7" top="0.75" bottom="0.7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26"/>
  <sheetViews>
    <sheetView workbookViewId="0">
      <pane xSplit="5" ySplit="5" topLeftCell="R8" activePane="bottomRight" state="frozenSplit"/>
      <selection pane="topRight" activeCell="F1" sqref="F1"/>
      <selection pane="bottomLeft" activeCell="A6" sqref="A6"/>
      <selection pane="bottomRight" activeCell="U26" sqref="U26"/>
    </sheetView>
  </sheetViews>
  <sheetFormatPr defaultRowHeight="15" x14ac:dyDescent="0.25"/>
  <cols>
    <col min="1" max="4" width="3" style="17" customWidth="1"/>
    <col min="5" max="5" width="27.140625" style="17" customWidth="1"/>
    <col min="6" max="6" width="21.5703125" style="18" bestFit="1" customWidth="1"/>
    <col min="7" max="7" width="16.42578125" style="18" bestFit="1" customWidth="1"/>
    <col min="8" max="8" width="20.140625" style="18" bestFit="1" customWidth="1"/>
    <col min="9" max="9" width="21.7109375" style="18" bestFit="1" customWidth="1"/>
    <col min="10" max="10" width="17" style="18" bestFit="1" customWidth="1"/>
    <col min="11" max="11" width="15.42578125" style="18" bestFit="1" customWidth="1"/>
    <col min="12" max="12" width="16.140625" style="18" bestFit="1" customWidth="1"/>
    <col min="13" max="14" width="14.5703125" style="18" bestFit="1" customWidth="1"/>
    <col min="15" max="15" width="16" style="18" bestFit="1" customWidth="1"/>
    <col min="16" max="16" width="21.5703125" style="18" bestFit="1" customWidth="1"/>
    <col min="17" max="17" width="18.5703125" style="18" bestFit="1" customWidth="1"/>
    <col min="18" max="18" width="21.5703125" style="18" bestFit="1" customWidth="1"/>
    <col min="19" max="19" width="17" style="18" bestFit="1" customWidth="1"/>
    <col min="20" max="20" width="21.5703125" style="18" bestFit="1" customWidth="1"/>
    <col min="21" max="21" width="24.85546875" style="18" bestFit="1" customWidth="1"/>
    <col min="22" max="22" width="15.140625" style="18" bestFit="1" customWidth="1"/>
    <col min="23" max="23" width="11.5703125" style="18" bestFit="1" customWidth="1"/>
  </cols>
  <sheetData>
    <row r="1" spans="1:23" ht="15.75" x14ac:dyDescent="0.25">
      <c r="A1" s="3" t="s">
        <v>9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9" t="s">
        <v>65</v>
      </c>
    </row>
    <row r="2" spans="1:23" ht="18" x14ac:dyDescent="0.25">
      <c r="A2" s="6" t="s">
        <v>48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0">
        <v>43727</v>
      </c>
    </row>
    <row r="3" spans="1:23" x14ac:dyDescent="0.25">
      <c r="A3" s="7" t="s">
        <v>64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9" t="s">
        <v>10</v>
      </c>
    </row>
    <row r="4" spans="1:23" s="10" customFormat="1" x14ac:dyDescent="0.25">
      <c r="A4" s="8"/>
      <c r="B4" s="8"/>
      <c r="C4" s="8"/>
      <c r="D4" s="8"/>
      <c r="E4" s="8"/>
      <c r="F4" s="8" t="s">
        <v>11</v>
      </c>
      <c r="G4" s="8" t="s">
        <v>12</v>
      </c>
      <c r="H4" s="8" t="s">
        <v>16</v>
      </c>
      <c r="I4" s="8" t="s">
        <v>49</v>
      </c>
      <c r="J4" s="8" t="s">
        <v>13</v>
      </c>
      <c r="K4" s="8" t="s">
        <v>14</v>
      </c>
      <c r="L4" s="8" t="s">
        <v>59</v>
      </c>
      <c r="M4" s="8" t="s">
        <v>7</v>
      </c>
      <c r="N4" s="8" t="s">
        <v>15</v>
      </c>
      <c r="O4" s="8" t="s">
        <v>55</v>
      </c>
      <c r="P4" s="8" t="s">
        <v>17</v>
      </c>
      <c r="Q4" s="8" t="s">
        <v>5</v>
      </c>
      <c r="R4" s="8" t="s">
        <v>18</v>
      </c>
      <c r="S4" s="8" t="s">
        <v>19</v>
      </c>
      <c r="T4" s="8" t="s">
        <v>20</v>
      </c>
      <c r="U4" s="9"/>
      <c r="V4" s="9"/>
      <c r="W4" s="9"/>
    </row>
    <row r="5" spans="1:23" s="10" customFormat="1" ht="15.75" thickBot="1" x14ac:dyDescent="0.3">
      <c r="A5" s="8"/>
      <c r="B5" s="8"/>
      <c r="C5" s="8"/>
      <c r="D5" s="8"/>
      <c r="E5" s="8"/>
      <c r="F5" s="11" t="s">
        <v>21</v>
      </c>
      <c r="G5" s="11" t="s">
        <v>22</v>
      </c>
      <c r="H5" s="11" t="s">
        <v>22</v>
      </c>
      <c r="I5" s="11" t="s">
        <v>22</v>
      </c>
      <c r="J5" s="11" t="s">
        <v>22</v>
      </c>
      <c r="K5" s="11" t="s">
        <v>22</v>
      </c>
      <c r="L5" s="11" t="s">
        <v>22</v>
      </c>
      <c r="M5" s="11" t="s">
        <v>22</v>
      </c>
      <c r="N5" s="11" t="s">
        <v>22</v>
      </c>
      <c r="O5" s="11" t="s">
        <v>22</v>
      </c>
      <c r="P5" s="11" t="s">
        <v>21</v>
      </c>
      <c r="Q5" s="11" t="s">
        <v>23</v>
      </c>
      <c r="R5" s="11" t="s">
        <v>21</v>
      </c>
      <c r="S5" s="11" t="s">
        <v>24</v>
      </c>
      <c r="T5" s="11" t="s">
        <v>21</v>
      </c>
      <c r="U5" s="11" t="s">
        <v>25</v>
      </c>
      <c r="V5" s="11" t="s">
        <v>63</v>
      </c>
      <c r="W5" s="11" t="s">
        <v>26</v>
      </c>
    </row>
    <row r="6" spans="1:23" ht="15.75" thickTop="1" x14ac:dyDescent="0.25">
      <c r="A6" s="4"/>
      <c r="B6" s="4" t="s">
        <v>39</v>
      </c>
      <c r="C6" s="4"/>
      <c r="D6" s="4"/>
      <c r="E6" s="4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25">
      <c r="A7" s="4"/>
      <c r="B7" s="4"/>
      <c r="C7" s="4"/>
      <c r="D7" s="4" t="s">
        <v>40</v>
      </c>
      <c r="E7" s="4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x14ac:dyDescent="0.25">
      <c r="A8" s="4"/>
      <c r="B8" s="4"/>
      <c r="C8" s="4"/>
      <c r="D8" s="4"/>
      <c r="E8" s="4" t="s">
        <v>41</v>
      </c>
      <c r="F8" s="21">
        <v>25055.93</v>
      </c>
      <c r="G8" s="21">
        <v>310000</v>
      </c>
      <c r="H8" s="21">
        <v>55000</v>
      </c>
      <c r="I8" s="21">
        <v>99269</v>
      </c>
      <c r="J8" s="21">
        <v>0</v>
      </c>
      <c r="K8" s="21">
        <v>0</v>
      </c>
      <c r="L8" s="21">
        <v>20000</v>
      </c>
      <c r="M8" s="21">
        <v>0</v>
      </c>
      <c r="N8" s="21">
        <v>0</v>
      </c>
      <c r="O8" s="21">
        <v>0</v>
      </c>
      <c r="P8" s="21">
        <f t="shared" ref="P8:P13" si="0">ROUND(SUM(G8:O8),5)</f>
        <v>484269</v>
      </c>
      <c r="Q8" s="21">
        <v>0</v>
      </c>
      <c r="R8" s="21">
        <f t="shared" ref="R8:R13" si="1">Q8</f>
        <v>0</v>
      </c>
      <c r="S8" s="21">
        <v>0</v>
      </c>
      <c r="T8" s="21">
        <f t="shared" ref="T8:T13" si="2">S8</f>
        <v>0</v>
      </c>
      <c r="U8" s="21">
        <f t="shared" ref="U8:U13" si="3">ROUND(F8+P8+R8+T8,5)</f>
        <v>509324.93</v>
      </c>
      <c r="V8" s="21">
        <v>0</v>
      </c>
      <c r="W8" s="21">
        <f t="shared" ref="W8:W13" si="4">ROUND(SUM(U8:V8),5)</f>
        <v>509324.93</v>
      </c>
    </row>
    <row r="9" spans="1:23" x14ac:dyDescent="0.25">
      <c r="A9" s="4"/>
      <c r="B9" s="4"/>
      <c r="C9" s="4"/>
      <c r="D9" s="4"/>
      <c r="E9" s="4" t="s">
        <v>42</v>
      </c>
      <c r="F9" s="21">
        <v>234990.48</v>
      </c>
      <c r="G9" s="21">
        <v>0</v>
      </c>
      <c r="H9" s="21">
        <v>0</v>
      </c>
      <c r="I9" s="21">
        <v>0</v>
      </c>
      <c r="J9" s="21">
        <v>0</v>
      </c>
      <c r="K9" s="21">
        <v>428</v>
      </c>
      <c r="L9" s="21">
        <v>0</v>
      </c>
      <c r="M9" s="21">
        <v>2019.89</v>
      </c>
      <c r="N9" s="21">
        <v>0</v>
      </c>
      <c r="O9" s="21">
        <v>0</v>
      </c>
      <c r="P9" s="21">
        <f t="shared" si="0"/>
        <v>2447.89</v>
      </c>
      <c r="Q9" s="21">
        <v>0</v>
      </c>
      <c r="R9" s="21">
        <f t="shared" si="1"/>
        <v>0</v>
      </c>
      <c r="S9" s="21">
        <v>0</v>
      </c>
      <c r="T9" s="21">
        <f t="shared" si="2"/>
        <v>0</v>
      </c>
      <c r="U9" s="21">
        <f t="shared" si="3"/>
        <v>237438.37</v>
      </c>
      <c r="V9" s="21">
        <v>0</v>
      </c>
      <c r="W9" s="21">
        <f t="shared" si="4"/>
        <v>237438.37</v>
      </c>
    </row>
    <row r="10" spans="1:23" x14ac:dyDescent="0.25">
      <c r="A10" s="4"/>
      <c r="B10" s="4"/>
      <c r="C10" s="4"/>
      <c r="D10" s="4"/>
      <c r="E10" s="4" t="s">
        <v>57</v>
      </c>
      <c r="F10" s="21">
        <v>-153793.34</v>
      </c>
      <c r="G10" s="21">
        <v>-34276.79</v>
      </c>
      <c r="H10" s="21">
        <v>12783.42</v>
      </c>
      <c r="I10" s="21">
        <v>25842.720000000001</v>
      </c>
      <c r="J10" s="21">
        <v>18398.98</v>
      </c>
      <c r="K10" s="21">
        <v>0</v>
      </c>
      <c r="L10" s="21">
        <v>15000</v>
      </c>
      <c r="M10" s="21">
        <v>0</v>
      </c>
      <c r="N10" s="21">
        <v>105.09</v>
      </c>
      <c r="O10" s="21">
        <v>0</v>
      </c>
      <c r="P10" s="21">
        <f t="shared" si="0"/>
        <v>37853.42</v>
      </c>
      <c r="Q10" s="21">
        <v>57417.96</v>
      </c>
      <c r="R10" s="21">
        <f t="shared" si="1"/>
        <v>57417.96</v>
      </c>
      <c r="S10" s="21">
        <v>58521.96</v>
      </c>
      <c r="T10" s="21">
        <f t="shared" si="2"/>
        <v>58521.96</v>
      </c>
      <c r="U10" s="21">
        <f t="shared" si="3"/>
        <v>0</v>
      </c>
      <c r="V10" s="21">
        <v>0</v>
      </c>
      <c r="W10" s="21">
        <f t="shared" si="4"/>
        <v>0</v>
      </c>
    </row>
    <row r="11" spans="1:23" ht="15.75" thickBot="1" x14ac:dyDescent="0.3">
      <c r="A11" s="4"/>
      <c r="B11" s="4"/>
      <c r="C11" s="4"/>
      <c r="D11" s="4"/>
      <c r="E11" s="4" t="s">
        <v>43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2894</v>
      </c>
      <c r="N11" s="12">
        <v>0</v>
      </c>
      <c r="O11" s="12">
        <v>0</v>
      </c>
      <c r="P11" s="12">
        <f t="shared" si="0"/>
        <v>2894</v>
      </c>
      <c r="Q11" s="12">
        <v>162.49</v>
      </c>
      <c r="R11" s="12">
        <f t="shared" si="1"/>
        <v>162.49</v>
      </c>
      <c r="S11" s="12">
        <v>0</v>
      </c>
      <c r="T11" s="12">
        <f t="shared" si="2"/>
        <v>0</v>
      </c>
      <c r="U11" s="12">
        <f t="shared" si="3"/>
        <v>3056.49</v>
      </c>
      <c r="V11" s="12">
        <v>0</v>
      </c>
      <c r="W11" s="12">
        <f t="shared" si="4"/>
        <v>3056.49</v>
      </c>
    </row>
    <row r="12" spans="1:23" ht="15.75" thickBot="1" x14ac:dyDescent="0.3">
      <c r="A12" s="4"/>
      <c r="B12" s="4"/>
      <c r="C12" s="4"/>
      <c r="D12" s="4" t="s">
        <v>44</v>
      </c>
      <c r="E12" s="4"/>
      <c r="F12" s="13">
        <f t="shared" ref="F12:O12" si="5">ROUND(SUM(F7:F11),5)</f>
        <v>106253.07</v>
      </c>
      <c r="G12" s="13">
        <f t="shared" si="5"/>
        <v>275723.21000000002</v>
      </c>
      <c r="H12" s="13">
        <f t="shared" si="5"/>
        <v>67783.42</v>
      </c>
      <c r="I12" s="13">
        <f t="shared" si="5"/>
        <v>125111.72</v>
      </c>
      <c r="J12" s="13">
        <f t="shared" si="5"/>
        <v>18398.98</v>
      </c>
      <c r="K12" s="13">
        <f t="shared" si="5"/>
        <v>428</v>
      </c>
      <c r="L12" s="13">
        <f t="shared" si="5"/>
        <v>35000</v>
      </c>
      <c r="M12" s="13">
        <f t="shared" si="5"/>
        <v>4913.8900000000003</v>
      </c>
      <c r="N12" s="13">
        <f t="shared" si="5"/>
        <v>105.09</v>
      </c>
      <c r="O12" s="13">
        <f t="shared" si="5"/>
        <v>0</v>
      </c>
      <c r="P12" s="13">
        <f t="shared" si="0"/>
        <v>527464.31000000006</v>
      </c>
      <c r="Q12" s="13">
        <f>ROUND(SUM(Q7:Q11),5)</f>
        <v>57580.45</v>
      </c>
      <c r="R12" s="13">
        <f t="shared" si="1"/>
        <v>57580.45</v>
      </c>
      <c r="S12" s="13">
        <f>ROUND(SUM(S7:S11),5)</f>
        <v>58521.96</v>
      </c>
      <c r="T12" s="13">
        <f t="shared" si="2"/>
        <v>58521.96</v>
      </c>
      <c r="U12" s="13">
        <f t="shared" si="3"/>
        <v>749819.79</v>
      </c>
      <c r="V12" s="13">
        <f>ROUND(SUM(V7:V11),5)</f>
        <v>0</v>
      </c>
      <c r="W12" s="13">
        <f t="shared" si="4"/>
        <v>749819.79</v>
      </c>
    </row>
    <row r="13" spans="1:23" x14ac:dyDescent="0.25">
      <c r="A13" s="4"/>
      <c r="B13" s="4"/>
      <c r="C13" s="4" t="s">
        <v>45</v>
      </c>
      <c r="D13" s="4"/>
      <c r="E13" s="4"/>
      <c r="F13" s="21">
        <f t="shared" ref="F13:O13" si="6">F12</f>
        <v>106253.07</v>
      </c>
      <c r="G13" s="21">
        <f t="shared" si="6"/>
        <v>275723.21000000002</v>
      </c>
      <c r="H13" s="21">
        <f t="shared" si="6"/>
        <v>67783.42</v>
      </c>
      <c r="I13" s="21">
        <f t="shared" si="6"/>
        <v>125111.72</v>
      </c>
      <c r="J13" s="21">
        <f t="shared" si="6"/>
        <v>18398.98</v>
      </c>
      <c r="K13" s="21">
        <f t="shared" si="6"/>
        <v>428</v>
      </c>
      <c r="L13" s="21">
        <f t="shared" si="6"/>
        <v>35000</v>
      </c>
      <c r="M13" s="21">
        <f t="shared" si="6"/>
        <v>4913.8900000000003</v>
      </c>
      <c r="N13" s="21">
        <f t="shared" si="6"/>
        <v>105.09</v>
      </c>
      <c r="O13" s="21">
        <f t="shared" si="6"/>
        <v>0</v>
      </c>
      <c r="P13" s="21">
        <f t="shared" si="0"/>
        <v>527464.31000000006</v>
      </c>
      <c r="Q13" s="21">
        <f>Q12</f>
        <v>57580.45</v>
      </c>
      <c r="R13" s="21">
        <f t="shared" si="1"/>
        <v>57580.45</v>
      </c>
      <c r="S13" s="21">
        <f>S12</f>
        <v>58521.96</v>
      </c>
      <c r="T13" s="21">
        <f t="shared" si="2"/>
        <v>58521.96</v>
      </c>
      <c r="U13" s="21">
        <f t="shared" si="3"/>
        <v>749819.79</v>
      </c>
      <c r="V13" s="21">
        <f>V12</f>
        <v>0</v>
      </c>
      <c r="W13" s="21">
        <f t="shared" si="4"/>
        <v>749819.79</v>
      </c>
    </row>
    <row r="14" spans="1:23" x14ac:dyDescent="0.25">
      <c r="A14" s="4"/>
      <c r="B14" s="4"/>
      <c r="C14" s="4"/>
      <c r="D14" s="4" t="s">
        <v>27</v>
      </c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25">
      <c r="A15" s="4"/>
      <c r="B15" s="4"/>
      <c r="C15" s="4"/>
      <c r="D15" s="4"/>
      <c r="E15" s="4" t="s">
        <v>28</v>
      </c>
      <c r="F15" s="21">
        <v>0</v>
      </c>
      <c r="G15" s="21">
        <v>173740.54</v>
      </c>
      <c r="H15" s="21">
        <v>70122</v>
      </c>
      <c r="I15" s="21">
        <v>93592.82</v>
      </c>
      <c r="J15" s="21">
        <v>0</v>
      </c>
      <c r="K15" s="21">
        <v>0</v>
      </c>
      <c r="L15" s="21">
        <v>35000</v>
      </c>
      <c r="M15" s="21">
        <v>0</v>
      </c>
      <c r="N15" s="21">
        <v>0</v>
      </c>
      <c r="O15" s="21">
        <v>29850</v>
      </c>
      <c r="P15" s="21">
        <f t="shared" ref="P15:P25" si="7">ROUND(SUM(G15:O15),5)</f>
        <v>402305.36</v>
      </c>
      <c r="Q15" s="21">
        <v>0</v>
      </c>
      <c r="R15" s="21">
        <f t="shared" ref="R15:R25" si="8">Q15</f>
        <v>0</v>
      </c>
      <c r="S15" s="21">
        <v>0</v>
      </c>
      <c r="T15" s="21">
        <f t="shared" ref="T15:T25" si="9">S15</f>
        <v>0</v>
      </c>
      <c r="U15" s="21">
        <f t="shared" ref="U15:U25" si="10">ROUND(F15+P15+R15+T15,5)</f>
        <v>402305.36</v>
      </c>
      <c r="V15" s="21">
        <v>0</v>
      </c>
      <c r="W15" s="21">
        <f t="shared" ref="W15:W25" si="11">ROUND(SUM(U15:V15),5)</f>
        <v>402305.36</v>
      </c>
    </row>
    <row r="16" spans="1:23" x14ac:dyDescent="0.25">
      <c r="A16" s="4"/>
      <c r="B16" s="4"/>
      <c r="C16" s="4"/>
      <c r="D16" s="4"/>
      <c r="E16" s="4" t="s">
        <v>29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f t="shared" si="7"/>
        <v>0</v>
      </c>
      <c r="Q16" s="21">
        <v>567</v>
      </c>
      <c r="R16" s="21">
        <f t="shared" si="8"/>
        <v>567</v>
      </c>
      <c r="S16" s="21">
        <v>0</v>
      </c>
      <c r="T16" s="21">
        <f t="shared" si="9"/>
        <v>0</v>
      </c>
      <c r="U16" s="21">
        <f t="shared" si="10"/>
        <v>567</v>
      </c>
      <c r="V16" s="21">
        <v>0</v>
      </c>
      <c r="W16" s="21">
        <f t="shared" si="11"/>
        <v>567</v>
      </c>
    </row>
    <row r="17" spans="1:23" x14ac:dyDescent="0.25">
      <c r="A17" s="4"/>
      <c r="B17" s="4"/>
      <c r="C17" s="4"/>
      <c r="D17" s="4"/>
      <c r="E17" s="4" t="s">
        <v>30</v>
      </c>
      <c r="F17" s="21">
        <v>0</v>
      </c>
      <c r="G17" s="21">
        <v>22610.41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f t="shared" si="7"/>
        <v>22610.41</v>
      </c>
      <c r="Q17" s="21">
        <v>9006.73</v>
      </c>
      <c r="R17" s="21">
        <f t="shared" si="8"/>
        <v>9006.73</v>
      </c>
      <c r="S17" s="21">
        <v>25307.49</v>
      </c>
      <c r="T17" s="21">
        <f t="shared" si="9"/>
        <v>25307.49</v>
      </c>
      <c r="U17" s="21">
        <f t="shared" si="10"/>
        <v>56924.63</v>
      </c>
      <c r="V17" s="21">
        <v>0</v>
      </c>
      <c r="W17" s="21">
        <f t="shared" si="11"/>
        <v>56924.63</v>
      </c>
    </row>
    <row r="18" spans="1:23" x14ac:dyDescent="0.25">
      <c r="A18" s="4"/>
      <c r="B18" s="4"/>
      <c r="C18" s="4"/>
      <c r="D18" s="4"/>
      <c r="E18" s="4" t="s">
        <v>31</v>
      </c>
      <c r="F18" s="21">
        <v>0</v>
      </c>
      <c r="G18" s="21">
        <v>658.67</v>
      </c>
      <c r="H18" s="21">
        <v>0</v>
      </c>
      <c r="I18" s="21">
        <v>0</v>
      </c>
      <c r="J18" s="21">
        <v>571.89</v>
      </c>
      <c r="K18" s="21">
        <v>0</v>
      </c>
      <c r="L18" s="21">
        <v>0</v>
      </c>
      <c r="M18" s="21">
        <v>0</v>
      </c>
      <c r="N18" s="21">
        <v>105.09</v>
      </c>
      <c r="O18" s="21">
        <v>0</v>
      </c>
      <c r="P18" s="21">
        <f t="shared" si="7"/>
        <v>1335.65</v>
      </c>
      <c r="Q18" s="21">
        <v>4385.18</v>
      </c>
      <c r="R18" s="21">
        <f t="shared" si="8"/>
        <v>4385.18</v>
      </c>
      <c r="S18" s="21">
        <v>4979.47</v>
      </c>
      <c r="T18" s="21">
        <f t="shared" si="9"/>
        <v>4979.47</v>
      </c>
      <c r="U18" s="21">
        <f t="shared" si="10"/>
        <v>10700.3</v>
      </c>
      <c r="V18" s="21">
        <v>0</v>
      </c>
      <c r="W18" s="21">
        <f t="shared" si="11"/>
        <v>10700.3</v>
      </c>
    </row>
    <row r="19" spans="1:23" x14ac:dyDescent="0.25">
      <c r="A19" s="4"/>
      <c r="B19" s="4"/>
      <c r="C19" s="4"/>
      <c r="D19" s="4"/>
      <c r="E19" s="4" t="s">
        <v>32</v>
      </c>
      <c r="F19" s="21">
        <v>0</v>
      </c>
      <c r="G19" s="21">
        <v>373.22</v>
      </c>
      <c r="H19" s="21">
        <v>0</v>
      </c>
      <c r="I19" s="21">
        <v>0</v>
      </c>
      <c r="J19" s="21">
        <v>95.9</v>
      </c>
      <c r="K19" s="21">
        <v>0</v>
      </c>
      <c r="L19" s="21">
        <v>0</v>
      </c>
      <c r="M19" s="21">
        <v>3808.46</v>
      </c>
      <c r="N19" s="21">
        <v>0</v>
      </c>
      <c r="O19" s="21">
        <v>0</v>
      </c>
      <c r="P19" s="21">
        <f t="shared" si="7"/>
        <v>4277.58</v>
      </c>
      <c r="Q19" s="21">
        <v>12008.52</v>
      </c>
      <c r="R19" s="21">
        <f t="shared" si="8"/>
        <v>12008.52</v>
      </c>
      <c r="S19" s="21">
        <v>2222.25</v>
      </c>
      <c r="T19" s="21">
        <f t="shared" si="9"/>
        <v>2222.25</v>
      </c>
      <c r="U19" s="21">
        <f t="shared" si="10"/>
        <v>18508.349999999999</v>
      </c>
      <c r="V19" s="21">
        <v>88.88</v>
      </c>
      <c r="W19" s="21">
        <f t="shared" si="11"/>
        <v>18597.23</v>
      </c>
    </row>
    <row r="20" spans="1:23" x14ac:dyDescent="0.25">
      <c r="A20" s="4"/>
      <c r="B20" s="4"/>
      <c r="C20" s="4"/>
      <c r="D20" s="4"/>
      <c r="E20" s="4" t="s">
        <v>33</v>
      </c>
      <c r="F20" s="21">
        <v>0</v>
      </c>
      <c r="G20" s="21">
        <v>62231.41</v>
      </c>
      <c r="H20" s="21">
        <v>11875.14</v>
      </c>
      <c r="I20" s="21">
        <v>23749.9</v>
      </c>
      <c r="J20" s="21">
        <v>16468.89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f t="shared" si="7"/>
        <v>114325.34</v>
      </c>
      <c r="Q20" s="21">
        <v>25680.080000000002</v>
      </c>
      <c r="R20" s="21">
        <f t="shared" si="8"/>
        <v>25680.080000000002</v>
      </c>
      <c r="S20" s="21">
        <v>21369.93</v>
      </c>
      <c r="T20" s="21">
        <f t="shared" si="9"/>
        <v>21369.93</v>
      </c>
      <c r="U20" s="21">
        <f t="shared" si="10"/>
        <v>161375.35</v>
      </c>
      <c r="V20" s="21">
        <v>0</v>
      </c>
      <c r="W20" s="21">
        <f t="shared" si="11"/>
        <v>161375.35</v>
      </c>
    </row>
    <row r="21" spans="1:23" x14ac:dyDescent="0.25">
      <c r="A21" s="4"/>
      <c r="B21" s="4"/>
      <c r="C21" s="4"/>
      <c r="D21" s="4"/>
      <c r="E21" s="4" t="s">
        <v>34</v>
      </c>
      <c r="F21" s="21">
        <v>0</v>
      </c>
      <c r="G21" s="21">
        <v>4760.51</v>
      </c>
      <c r="H21" s="21">
        <v>908.32</v>
      </c>
      <c r="I21" s="21">
        <v>1816.98</v>
      </c>
      <c r="J21" s="21">
        <v>1259.8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f t="shared" si="7"/>
        <v>8745.61</v>
      </c>
      <c r="Q21" s="21">
        <v>1964.54</v>
      </c>
      <c r="R21" s="21">
        <f t="shared" si="8"/>
        <v>1964.54</v>
      </c>
      <c r="S21" s="21">
        <v>1635.07</v>
      </c>
      <c r="T21" s="21">
        <f t="shared" si="9"/>
        <v>1635.07</v>
      </c>
      <c r="U21" s="21">
        <f t="shared" si="10"/>
        <v>12345.22</v>
      </c>
      <c r="V21" s="21">
        <v>0</v>
      </c>
      <c r="W21" s="21">
        <f t="shared" si="11"/>
        <v>12345.22</v>
      </c>
    </row>
    <row r="22" spans="1:23" ht="15.75" thickBot="1" x14ac:dyDescent="0.3">
      <c r="A22" s="4"/>
      <c r="B22" s="4"/>
      <c r="C22" s="4"/>
      <c r="D22" s="4"/>
      <c r="E22" s="4" t="s">
        <v>35</v>
      </c>
      <c r="F22" s="12">
        <v>0</v>
      </c>
      <c r="G22" s="12">
        <v>11295.82</v>
      </c>
      <c r="H22" s="12">
        <v>0</v>
      </c>
      <c r="I22" s="12">
        <v>0</v>
      </c>
      <c r="J22" s="12">
        <v>25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7"/>
        <v>11320.82</v>
      </c>
      <c r="Q22" s="12">
        <v>3968.12</v>
      </c>
      <c r="R22" s="12">
        <f t="shared" si="8"/>
        <v>3968.12</v>
      </c>
      <c r="S22" s="12">
        <v>2996.11</v>
      </c>
      <c r="T22" s="12">
        <f t="shared" si="9"/>
        <v>2996.11</v>
      </c>
      <c r="U22" s="12">
        <f t="shared" si="10"/>
        <v>18285.05</v>
      </c>
      <c r="V22" s="12">
        <v>0</v>
      </c>
      <c r="W22" s="12">
        <f t="shared" si="11"/>
        <v>18285.05</v>
      </c>
    </row>
    <row r="23" spans="1:23" ht="15.75" thickBot="1" x14ac:dyDescent="0.3">
      <c r="A23" s="4"/>
      <c r="B23" s="4"/>
      <c r="C23" s="4"/>
      <c r="D23" s="4" t="s">
        <v>36</v>
      </c>
      <c r="E23" s="4"/>
      <c r="F23" s="14">
        <f t="shared" ref="F23:O23" si="12">ROUND(SUM(F14:F22),5)</f>
        <v>0</v>
      </c>
      <c r="G23" s="14">
        <f t="shared" si="12"/>
        <v>275670.58</v>
      </c>
      <c r="H23" s="14">
        <f t="shared" si="12"/>
        <v>82905.460000000006</v>
      </c>
      <c r="I23" s="14">
        <f t="shared" si="12"/>
        <v>119159.7</v>
      </c>
      <c r="J23" s="14">
        <f t="shared" si="12"/>
        <v>18421.48</v>
      </c>
      <c r="K23" s="14">
        <f t="shared" si="12"/>
        <v>0</v>
      </c>
      <c r="L23" s="14">
        <f t="shared" si="12"/>
        <v>35000</v>
      </c>
      <c r="M23" s="14">
        <f t="shared" si="12"/>
        <v>3808.46</v>
      </c>
      <c r="N23" s="14">
        <f t="shared" si="12"/>
        <v>105.09</v>
      </c>
      <c r="O23" s="14">
        <f t="shared" si="12"/>
        <v>29850</v>
      </c>
      <c r="P23" s="14">
        <f t="shared" si="7"/>
        <v>564920.77</v>
      </c>
      <c r="Q23" s="14">
        <f>ROUND(SUM(Q14:Q22),5)</f>
        <v>57580.17</v>
      </c>
      <c r="R23" s="14">
        <f t="shared" si="8"/>
        <v>57580.17</v>
      </c>
      <c r="S23" s="14">
        <f>ROUND(SUM(S14:S22),5)</f>
        <v>58510.32</v>
      </c>
      <c r="T23" s="14">
        <f t="shared" si="9"/>
        <v>58510.32</v>
      </c>
      <c r="U23" s="14">
        <f t="shared" si="10"/>
        <v>681011.26</v>
      </c>
      <c r="V23" s="14">
        <f>ROUND(SUM(V14:V22),5)</f>
        <v>88.88</v>
      </c>
      <c r="W23" s="14">
        <f t="shared" si="11"/>
        <v>681100.14</v>
      </c>
    </row>
    <row r="24" spans="1:23" ht="15.75" thickBot="1" x14ac:dyDescent="0.3">
      <c r="A24" s="4"/>
      <c r="B24" s="4" t="s">
        <v>46</v>
      </c>
      <c r="C24" s="4"/>
      <c r="D24" s="4"/>
      <c r="E24" s="4"/>
      <c r="F24" s="14">
        <f t="shared" ref="F24:O24" si="13">ROUND(F6+F13-F23,5)</f>
        <v>106253.07</v>
      </c>
      <c r="G24" s="14">
        <f t="shared" si="13"/>
        <v>52.63</v>
      </c>
      <c r="H24" s="14">
        <f t="shared" si="13"/>
        <v>-15122.04</v>
      </c>
      <c r="I24" s="14">
        <f t="shared" si="13"/>
        <v>5952.02</v>
      </c>
      <c r="J24" s="14">
        <f t="shared" si="13"/>
        <v>-22.5</v>
      </c>
      <c r="K24" s="14">
        <f t="shared" si="13"/>
        <v>428</v>
      </c>
      <c r="L24" s="14">
        <f t="shared" si="13"/>
        <v>0</v>
      </c>
      <c r="M24" s="14">
        <f t="shared" si="13"/>
        <v>1105.43</v>
      </c>
      <c r="N24" s="14">
        <f t="shared" si="13"/>
        <v>0</v>
      </c>
      <c r="O24" s="14">
        <f t="shared" si="13"/>
        <v>-29850</v>
      </c>
      <c r="P24" s="14">
        <f t="shared" si="7"/>
        <v>-37456.46</v>
      </c>
      <c r="Q24" s="14">
        <f>ROUND(Q6+Q13-Q23,5)</f>
        <v>0.28000000000000003</v>
      </c>
      <c r="R24" s="14">
        <f t="shared" si="8"/>
        <v>0.28000000000000003</v>
      </c>
      <c r="S24" s="14">
        <f>ROUND(S6+S13-S23,5)</f>
        <v>11.64</v>
      </c>
      <c r="T24" s="14">
        <f t="shared" si="9"/>
        <v>11.64</v>
      </c>
      <c r="U24" s="14">
        <f t="shared" si="10"/>
        <v>68808.53</v>
      </c>
      <c r="V24" s="14">
        <f>ROUND(V6+V13-V23,5)</f>
        <v>-88.88</v>
      </c>
      <c r="W24" s="14">
        <f t="shared" si="11"/>
        <v>68719.649999999994</v>
      </c>
    </row>
    <row r="25" spans="1:23" s="16" customFormat="1" ht="12" thickBot="1" x14ac:dyDescent="0.25">
      <c r="A25" s="4" t="s">
        <v>47</v>
      </c>
      <c r="B25" s="4"/>
      <c r="C25" s="4"/>
      <c r="D25" s="4"/>
      <c r="E25" s="4"/>
      <c r="F25" s="15">
        <f t="shared" ref="F25:O25" si="14">F24</f>
        <v>106253.07</v>
      </c>
      <c r="G25" s="15">
        <f t="shared" si="14"/>
        <v>52.63</v>
      </c>
      <c r="H25" s="15">
        <f t="shared" si="14"/>
        <v>-15122.04</v>
      </c>
      <c r="I25" s="15">
        <f t="shared" si="14"/>
        <v>5952.02</v>
      </c>
      <c r="J25" s="15">
        <f t="shared" si="14"/>
        <v>-22.5</v>
      </c>
      <c r="K25" s="15">
        <f t="shared" si="14"/>
        <v>428</v>
      </c>
      <c r="L25" s="15">
        <f t="shared" si="14"/>
        <v>0</v>
      </c>
      <c r="M25" s="15">
        <f t="shared" si="14"/>
        <v>1105.43</v>
      </c>
      <c r="N25" s="15">
        <f t="shared" si="14"/>
        <v>0</v>
      </c>
      <c r="O25" s="15">
        <f t="shared" si="14"/>
        <v>-29850</v>
      </c>
      <c r="P25" s="15">
        <f t="shared" si="7"/>
        <v>-37456.46</v>
      </c>
      <c r="Q25" s="15">
        <f>Q24</f>
        <v>0.28000000000000003</v>
      </c>
      <c r="R25" s="15">
        <f t="shared" si="8"/>
        <v>0.28000000000000003</v>
      </c>
      <c r="S25" s="15">
        <f>S24</f>
        <v>11.64</v>
      </c>
      <c r="T25" s="15">
        <f t="shared" si="9"/>
        <v>11.64</v>
      </c>
      <c r="U25" s="15">
        <f t="shared" si="10"/>
        <v>68808.53</v>
      </c>
      <c r="V25" s="15">
        <f>V24</f>
        <v>-88.88</v>
      </c>
      <c r="W25" s="15">
        <f t="shared" si="11"/>
        <v>68719.649999999994</v>
      </c>
    </row>
    <row r="26" spans="1:23" ht="15.75" thickTop="1" x14ac:dyDescent="0.25"/>
  </sheetData>
  <autoFilter ref="F5:W25"/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8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82" r:id="rId4" name="HEADER"/>
      </mc:Fallback>
    </mc:AlternateContent>
    <mc:AlternateContent xmlns:mc="http://schemas.openxmlformats.org/markup-compatibility/2006">
      <mc:Choice Requires="x14">
        <control shapeId="2048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81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Recap</vt:lpstr>
      <vt:lpstr>Programs12</vt:lpstr>
      <vt:lpstr>Recap!Print_Area</vt:lpstr>
      <vt:lpstr>Programs12!Print_Titles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FinAdmin</cp:lastModifiedBy>
  <cp:lastPrinted>2019-09-19T15:11:08Z</cp:lastPrinted>
  <dcterms:created xsi:type="dcterms:W3CDTF">2006-09-16T00:00:00Z</dcterms:created>
  <dcterms:modified xsi:type="dcterms:W3CDTF">2019-09-24T03:52:34Z</dcterms:modified>
</cp:coreProperties>
</file>