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UAR\Documents\project documents\"/>
    </mc:Choice>
  </mc:AlternateContent>
  <bookViews>
    <workbookView xWindow="0" yWindow="0" windowWidth="15360" windowHeight="7755" firstSheet="2" activeTab="2"/>
  </bookViews>
  <sheets>
    <sheet name="Budget Summary" sheetId="1" r:id="rId1"/>
    <sheet name="Quarterly Budget" sheetId="3" r:id="rId2"/>
    <sheet name="Detailed Budget" sheetId="2" r:id="rId3"/>
    <sheet name="Budget workings  -Assumptions" sheetId="4" r:id="rId4"/>
  </sheets>
  <externalReferences>
    <externalReference r:id="rId5"/>
  </externalReferences>
  <definedNames>
    <definedName name="_ftn1" localSheetId="2">'Detailed Budget'!#REF!</definedName>
    <definedName name="_ftnref1" localSheetId="2">'Detailed Budget'!$A$3</definedName>
    <definedName name="_xlnm.Print_Area" localSheetId="0">'Budget Summary'!$A$1:$Y$22</definedName>
    <definedName name="_xlnm.Print_Area" localSheetId="2">'Detailed Budget'!$A$1:$I$140</definedName>
    <definedName name="_xlnm.Print_Area" localSheetId="1">'Quarterly Budget'!$A$1:$V$140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3" i="2" l="1"/>
  <c r="G97" i="2"/>
  <c r="F97" i="2"/>
  <c r="H60" i="2"/>
  <c r="G60" i="2"/>
  <c r="F60" i="2"/>
  <c r="H59" i="2"/>
  <c r="G59" i="2"/>
  <c r="F59" i="2"/>
  <c r="H58" i="2"/>
  <c r="G58" i="2"/>
  <c r="F58" i="2"/>
  <c r="H57" i="2"/>
  <c r="G57" i="2"/>
  <c r="F57" i="2"/>
  <c r="G47" i="2"/>
  <c r="F47" i="2"/>
  <c r="H47" i="2" s="1"/>
  <c r="G46" i="2"/>
  <c r="F46" i="2"/>
  <c r="H46" i="2" s="1"/>
  <c r="G45" i="2"/>
  <c r="F45" i="2"/>
  <c r="H45" i="2" s="1"/>
  <c r="H35" i="2"/>
  <c r="G35" i="2"/>
  <c r="F35" i="2"/>
  <c r="H34" i="2"/>
  <c r="G34" i="2"/>
  <c r="F34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26" i="2"/>
  <c r="G126" i="2"/>
  <c r="H125" i="2"/>
  <c r="G124" i="2"/>
  <c r="G123" i="2"/>
  <c r="H123" i="2"/>
  <c r="G122" i="2"/>
  <c r="F122" i="2"/>
  <c r="H122" i="2"/>
  <c r="G98" i="2"/>
  <c r="F98" i="2"/>
  <c r="H98" i="2" s="1"/>
  <c r="H97" i="2"/>
  <c r="H96" i="2"/>
  <c r="G96" i="2"/>
  <c r="F96" i="2"/>
  <c r="H95" i="2"/>
  <c r="G95" i="2"/>
  <c r="F95" i="2"/>
  <c r="I47" i="2" l="1"/>
  <c r="I46" i="2"/>
  <c r="H77" i="2"/>
  <c r="G77" i="2"/>
  <c r="F77" i="2"/>
  <c r="H76" i="2"/>
  <c r="G76" i="2"/>
  <c r="F76" i="2"/>
  <c r="H75" i="2"/>
  <c r="G75" i="2"/>
  <c r="F75" i="2"/>
  <c r="G73" i="2"/>
  <c r="H74" i="2"/>
  <c r="G74" i="2"/>
  <c r="F74" i="2"/>
  <c r="H72" i="2"/>
  <c r="G72" i="2"/>
  <c r="F72" i="2"/>
  <c r="H73" i="2"/>
  <c r="F73" i="2"/>
  <c r="F78" i="2"/>
  <c r="G78" i="2"/>
  <c r="H78" i="2"/>
  <c r="A72" i="2" l="1"/>
  <c r="A74" i="2"/>
  <c r="A75" i="2"/>
  <c r="A76" i="2"/>
  <c r="A77" i="2"/>
  <c r="N2" i="3" l="1"/>
  <c r="N3" i="3"/>
  <c r="N4" i="3"/>
  <c r="N5" i="3"/>
  <c r="N6" i="3"/>
  <c r="F42" i="2"/>
  <c r="H68" i="2" l="1"/>
  <c r="G68" i="2"/>
  <c r="F68" i="2"/>
  <c r="H67" i="2"/>
  <c r="G67" i="2"/>
  <c r="F67" i="2"/>
  <c r="H66" i="2"/>
  <c r="G66" i="2"/>
  <c r="F66" i="2"/>
  <c r="H65" i="2"/>
  <c r="G65" i="2"/>
  <c r="F65" i="2"/>
  <c r="H64" i="2"/>
  <c r="G64" i="2"/>
  <c r="F64" i="2"/>
  <c r="H63" i="2"/>
  <c r="G63" i="2"/>
  <c r="F63" i="2"/>
  <c r="H62" i="2"/>
  <c r="G62" i="2"/>
  <c r="F62" i="2"/>
  <c r="H61" i="2"/>
  <c r="G61" i="2"/>
  <c r="F61" i="2"/>
  <c r="F17" i="2"/>
  <c r="G17" i="2"/>
  <c r="H17" i="2"/>
  <c r="F18" i="2"/>
  <c r="G18" i="2"/>
  <c r="H18" i="2"/>
  <c r="F19" i="2"/>
  <c r="G19" i="2"/>
  <c r="H19" i="2"/>
  <c r="F20" i="2"/>
  <c r="G20" i="2"/>
  <c r="H20" i="2"/>
  <c r="F21" i="2"/>
  <c r="G21" i="2"/>
  <c r="H21" i="2"/>
  <c r="F22" i="2"/>
  <c r="G22" i="2"/>
  <c r="H22" i="2"/>
  <c r="F23" i="2"/>
  <c r="G23" i="2"/>
  <c r="H23" i="2"/>
  <c r="F24" i="2"/>
  <c r="G24" i="2"/>
  <c r="H24" i="2"/>
  <c r="F25" i="2"/>
  <c r="G25" i="2"/>
  <c r="H25" i="2"/>
  <c r="O15" i="3" l="1"/>
  <c r="P15" i="3"/>
  <c r="V27" i="3"/>
  <c r="V32" i="3"/>
  <c r="V33" i="3"/>
  <c r="V41" i="3"/>
  <c r="V44" i="3"/>
  <c r="V49" i="3"/>
  <c r="V55" i="3"/>
  <c r="V56" i="3"/>
  <c r="V70" i="3"/>
  <c r="V71" i="3"/>
  <c r="V94" i="3"/>
  <c r="V119" i="3"/>
  <c r="V120" i="3"/>
  <c r="V132" i="3"/>
  <c r="V134" i="3"/>
  <c r="V136" i="3"/>
  <c r="V138" i="3"/>
  <c r="H53" i="2"/>
  <c r="H54" i="2" s="1"/>
  <c r="G53" i="2"/>
  <c r="G54" i="2" s="1"/>
  <c r="F53" i="2"/>
  <c r="F54" i="2" s="1"/>
  <c r="H50" i="2"/>
  <c r="H51" i="2" s="1"/>
  <c r="G50" i="2"/>
  <c r="G51" i="2" s="1"/>
  <c r="F51" i="2"/>
  <c r="H130" i="2"/>
  <c r="G130" i="2"/>
  <c r="F130" i="2"/>
  <c r="H129" i="2"/>
  <c r="G129" i="2"/>
  <c r="F129" i="2"/>
  <c r="H128" i="2"/>
  <c r="G128" i="2"/>
  <c r="F128" i="2"/>
  <c r="H127" i="2"/>
  <c r="G127" i="2"/>
  <c r="F127" i="2"/>
  <c r="F126" i="2"/>
  <c r="G125" i="2"/>
  <c r="F125" i="2"/>
  <c r="H124" i="2"/>
  <c r="F124" i="2"/>
  <c r="H121" i="2"/>
  <c r="G121" i="2"/>
  <c r="F121" i="2"/>
  <c r="H105" i="2"/>
  <c r="G105" i="2"/>
  <c r="F105" i="2"/>
  <c r="P93" i="3"/>
  <c r="I51" i="2" l="1"/>
  <c r="G111" i="2"/>
  <c r="P57" i="3"/>
  <c r="L57" i="3"/>
  <c r="F59" i="3"/>
  <c r="G59" i="3" s="1"/>
  <c r="O68" i="3"/>
  <c r="K68" i="3"/>
  <c r="F68" i="3"/>
  <c r="G68" i="3" s="1"/>
  <c r="P67" i="3"/>
  <c r="K67" i="3"/>
  <c r="F67" i="3"/>
  <c r="G67" i="3" s="1"/>
  <c r="O66" i="3"/>
  <c r="J66" i="3"/>
  <c r="F66" i="3"/>
  <c r="G66" i="3" s="1"/>
  <c r="P65" i="3"/>
  <c r="L65" i="3"/>
  <c r="F65" i="3"/>
  <c r="G65" i="3" s="1"/>
  <c r="O64" i="3"/>
  <c r="J64" i="3"/>
  <c r="O63" i="3"/>
  <c r="K63" i="3"/>
  <c r="F63" i="3"/>
  <c r="G63" i="3" s="1"/>
  <c r="P62" i="3"/>
  <c r="K62" i="3"/>
  <c r="F62" i="3"/>
  <c r="G62" i="3" s="1"/>
  <c r="O61" i="3"/>
  <c r="J61" i="3"/>
  <c r="F61" i="3"/>
  <c r="G61" i="3" s="1"/>
  <c r="O60" i="3"/>
  <c r="I60" i="3"/>
  <c r="F60" i="3"/>
  <c r="G60" i="3" s="1"/>
  <c r="P59" i="3"/>
  <c r="I59" i="3"/>
  <c r="O58" i="3"/>
  <c r="I58" i="3"/>
  <c r="F72" i="3"/>
  <c r="G72" i="3" s="1"/>
  <c r="H92" i="2"/>
  <c r="G92" i="2"/>
  <c r="F92" i="2"/>
  <c r="F92" i="3" s="1"/>
  <c r="G92" i="3" s="1"/>
  <c r="H91" i="2"/>
  <c r="G91" i="2"/>
  <c r="F91" i="2"/>
  <c r="F91" i="3" s="1"/>
  <c r="G91" i="3" s="1"/>
  <c r="H90" i="2"/>
  <c r="G90" i="2"/>
  <c r="F90" i="2"/>
  <c r="F90" i="3" s="1"/>
  <c r="G90" i="3" s="1"/>
  <c r="H89" i="2"/>
  <c r="G89" i="2"/>
  <c r="F89" i="2"/>
  <c r="F89" i="3" s="1"/>
  <c r="G89" i="3" s="1"/>
  <c r="H88" i="2"/>
  <c r="G88" i="2"/>
  <c r="F88" i="2"/>
  <c r="F88" i="3" s="1"/>
  <c r="G88" i="3" s="1"/>
  <c r="H87" i="2"/>
  <c r="G87" i="2"/>
  <c r="F87" i="2"/>
  <c r="H86" i="2"/>
  <c r="G86" i="2"/>
  <c r="F86" i="2"/>
  <c r="F86" i="3" s="1"/>
  <c r="G86" i="3" s="1"/>
  <c r="H85" i="2"/>
  <c r="G85" i="2"/>
  <c r="F85" i="2"/>
  <c r="F85" i="3" s="1"/>
  <c r="G85" i="3" s="1"/>
  <c r="H84" i="2"/>
  <c r="G84" i="2"/>
  <c r="F84" i="2"/>
  <c r="F84" i="3" s="1"/>
  <c r="G84" i="3" s="1"/>
  <c r="H83" i="2"/>
  <c r="G83" i="2"/>
  <c r="F83" i="2"/>
  <c r="F83" i="3" s="1"/>
  <c r="G83" i="3" s="1"/>
  <c r="H82" i="2"/>
  <c r="G82" i="2"/>
  <c r="F82" i="2"/>
  <c r="F82" i="3" s="1"/>
  <c r="G82" i="3" s="1"/>
  <c r="H81" i="2"/>
  <c r="G81" i="2"/>
  <c r="F81" i="2"/>
  <c r="F81" i="3" s="1"/>
  <c r="G81" i="3" s="1"/>
  <c r="H80" i="2"/>
  <c r="G80" i="2"/>
  <c r="F80" i="2"/>
  <c r="F80" i="3" s="1"/>
  <c r="G80" i="3" s="1"/>
  <c r="H79" i="2"/>
  <c r="G79" i="2"/>
  <c r="F79" i="2"/>
  <c r="F79" i="3" s="1"/>
  <c r="G79" i="3" s="1"/>
  <c r="F78" i="3"/>
  <c r="G78" i="3" s="1"/>
  <c r="F77" i="3"/>
  <c r="G77" i="3" s="1"/>
  <c r="F76" i="3"/>
  <c r="G76" i="3" s="1"/>
  <c r="H104" i="2"/>
  <c r="G104" i="2"/>
  <c r="F104" i="2"/>
  <c r="H103" i="2"/>
  <c r="G103" i="2"/>
  <c r="F103" i="2"/>
  <c r="F103" i="3" s="1"/>
  <c r="G103" i="3" s="1"/>
  <c r="H102" i="2"/>
  <c r="G102" i="2"/>
  <c r="F102" i="2"/>
  <c r="F102" i="3" s="1"/>
  <c r="G102" i="3" s="1"/>
  <c r="H101" i="2"/>
  <c r="G101" i="2"/>
  <c r="F101" i="2"/>
  <c r="F101" i="3" s="1"/>
  <c r="G101" i="3" s="1"/>
  <c r="H100" i="2"/>
  <c r="G100" i="2"/>
  <c r="F100" i="2"/>
  <c r="H99" i="2"/>
  <c r="G99" i="2"/>
  <c r="F99" i="2"/>
  <c r="F99" i="3" s="1"/>
  <c r="G99" i="3" s="1"/>
  <c r="F98" i="3"/>
  <c r="G98" i="3" s="1"/>
  <c r="F97" i="3"/>
  <c r="G97" i="3" s="1"/>
  <c r="F96" i="3"/>
  <c r="G96" i="3" s="1"/>
  <c r="F95" i="3"/>
  <c r="G95" i="3" s="1"/>
  <c r="H115" i="2"/>
  <c r="G115" i="2"/>
  <c r="F115" i="2"/>
  <c r="F115" i="3" s="1"/>
  <c r="G115" i="3" s="1"/>
  <c r="H114" i="2"/>
  <c r="G114" i="2"/>
  <c r="F114" i="2"/>
  <c r="F114" i="3" s="1"/>
  <c r="G114" i="3" s="1"/>
  <c r="H113" i="2"/>
  <c r="G113" i="2"/>
  <c r="F113" i="2"/>
  <c r="F113" i="3" s="1"/>
  <c r="G113" i="3" s="1"/>
  <c r="H112" i="2"/>
  <c r="G112" i="2"/>
  <c r="F112" i="2"/>
  <c r="H111" i="2"/>
  <c r="F111" i="2"/>
  <c r="F111" i="3" s="1"/>
  <c r="G111" i="3" s="1"/>
  <c r="H110" i="2"/>
  <c r="G110" i="2"/>
  <c r="F110" i="2"/>
  <c r="F110" i="3" s="1"/>
  <c r="G110" i="3" s="1"/>
  <c r="H109" i="2"/>
  <c r="G109" i="2"/>
  <c r="F109" i="2"/>
  <c r="F109" i="3" s="1"/>
  <c r="G109" i="3" s="1"/>
  <c r="H108" i="2"/>
  <c r="G108" i="2"/>
  <c r="F108" i="2"/>
  <c r="H107" i="2"/>
  <c r="G107" i="2"/>
  <c r="F107" i="2"/>
  <c r="F107" i="3" s="1"/>
  <c r="G107" i="3" s="1"/>
  <c r="H106" i="2"/>
  <c r="G106" i="2"/>
  <c r="F106" i="2"/>
  <c r="F106" i="3" s="1"/>
  <c r="G106" i="3" s="1"/>
  <c r="G116" i="2"/>
  <c r="H116" i="2"/>
  <c r="F116" i="2"/>
  <c r="F116" i="3" s="1"/>
  <c r="G116" i="3" s="1"/>
  <c r="F131" i="2"/>
  <c r="I128" i="2"/>
  <c r="F127" i="3"/>
  <c r="G127" i="3" s="1"/>
  <c r="I123" i="2"/>
  <c r="F122" i="3"/>
  <c r="G122" i="3" s="1"/>
  <c r="F105" i="3"/>
  <c r="G105" i="3" s="1"/>
  <c r="F130" i="3"/>
  <c r="G130" i="3" s="1"/>
  <c r="F128" i="3"/>
  <c r="G128" i="3" s="1"/>
  <c r="F126" i="3"/>
  <c r="G126" i="3" s="1"/>
  <c r="I124" i="2"/>
  <c r="I74" i="2"/>
  <c r="I93" i="3"/>
  <c r="I53" i="2"/>
  <c r="I52" i="2"/>
  <c r="V52" i="3" s="1"/>
  <c r="I50" i="2"/>
  <c r="P58" i="3"/>
  <c r="O59" i="3"/>
  <c r="K60" i="3"/>
  <c r="K61" i="3"/>
  <c r="F64" i="3"/>
  <c r="G64" i="3" s="1"/>
  <c r="J67" i="3"/>
  <c r="O57" i="3"/>
  <c r="F58" i="3"/>
  <c r="G58" i="3" s="1"/>
  <c r="A130" i="3"/>
  <c r="A129" i="3"/>
  <c r="A128" i="3"/>
  <c r="A127" i="3"/>
  <c r="A126" i="3"/>
  <c r="A125" i="3"/>
  <c r="A124" i="3"/>
  <c r="A123" i="3"/>
  <c r="A122" i="3"/>
  <c r="A121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68" i="3"/>
  <c r="A67" i="3"/>
  <c r="A66" i="3"/>
  <c r="A65" i="3"/>
  <c r="A64" i="3"/>
  <c r="A63" i="3"/>
  <c r="A62" i="3"/>
  <c r="A61" i="3"/>
  <c r="A60" i="3"/>
  <c r="A59" i="3"/>
  <c r="A58" i="3"/>
  <c r="A57" i="3"/>
  <c r="A53" i="3"/>
  <c r="A50" i="3"/>
  <c r="A47" i="3"/>
  <c r="A46" i="3"/>
  <c r="A45" i="3"/>
  <c r="A42" i="3"/>
  <c r="A39" i="3"/>
  <c r="A38" i="3"/>
  <c r="A36" i="3"/>
  <c r="A35" i="3"/>
  <c r="A34" i="3"/>
  <c r="A30" i="3"/>
  <c r="A29" i="3"/>
  <c r="A28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12" i="3"/>
  <c r="P13" i="3"/>
  <c r="O14" i="3"/>
  <c r="P16" i="3"/>
  <c r="P17" i="3"/>
  <c r="O18" i="3"/>
  <c r="O19" i="3"/>
  <c r="P20" i="3"/>
  <c r="P21" i="3"/>
  <c r="P22" i="3"/>
  <c r="O23" i="3"/>
  <c r="P24" i="3"/>
  <c r="P25" i="3"/>
  <c r="L13" i="3"/>
  <c r="L14" i="3"/>
  <c r="L15" i="3"/>
  <c r="J16" i="3"/>
  <c r="L17" i="3"/>
  <c r="L19" i="3"/>
  <c r="L20" i="3"/>
  <c r="K21" i="3"/>
  <c r="L22" i="3"/>
  <c r="L23" i="3"/>
  <c r="L24" i="3"/>
  <c r="L25" i="3"/>
  <c r="P14" i="3"/>
  <c r="O21" i="3"/>
  <c r="O22" i="3"/>
  <c r="O25" i="3"/>
  <c r="K16" i="3"/>
  <c r="K17" i="3"/>
  <c r="I13" i="3"/>
  <c r="I17" i="3"/>
  <c r="P12" i="3"/>
  <c r="F14" i="3"/>
  <c r="G14" i="3" s="1"/>
  <c r="F16" i="3"/>
  <c r="G16" i="3" s="1"/>
  <c r="F17" i="3"/>
  <c r="G17" i="3" s="1"/>
  <c r="F18" i="3"/>
  <c r="G18" i="3" s="1"/>
  <c r="F19" i="3"/>
  <c r="G19" i="3" s="1"/>
  <c r="F20" i="3"/>
  <c r="G20" i="3" s="1"/>
  <c r="F22" i="3"/>
  <c r="G22" i="3" s="1"/>
  <c r="F23" i="3"/>
  <c r="G23" i="3" s="1"/>
  <c r="F24" i="3"/>
  <c r="G24" i="3" s="1"/>
  <c r="F15" i="3"/>
  <c r="G15" i="3" s="1"/>
  <c r="K12" i="3"/>
  <c r="S130" i="3"/>
  <c r="S129" i="3"/>
  <c r="S128" i="3"/>
  <c r="S127" i="3"/>
  <c r="S126" i="3"/>
  <c r="S125" i="3"/>
  <c r="S124" i="3"/>
  <c r="S123" i="3"/>
  <c r="S122" i="3"/>
  <c r="S121" i="3"/>
  <c r="S120" i="3"/>
  <c r="S116" i="3"/>
  <c r="S115" i="3"/>
  <c r="S114" i="3"/>
  <c r="S113" i="3"/>
  <c r="S112" i="3"/>
  <c r="S111" i="3"/>
  <c r="S110" i="3"/>
  <c r="S109" i="3"/>
  <c r="S108" i="3"/>
  <c r="S107" i="3"/>
  <c r="S106" i="3"/>
  <c r="S105" i="3"/>
  <c r="S104" i="3"/>
  <c r="S103" i="3"/>
  <c r="S102" i="3"/>
  <c r="S101" i="3"/>
  <c r="S100" i="3"/>
  <c r="S99" i="3"/>
  <c r="S98" i="3"/>
  <c r="S97" i="3"/>
  <c r="S96" i="3"/>
  <c r="S94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50" i="3"/>
  <c r="S47" i="3"/>
  <c r="S46" i="3"/>
  <c r="S45" i="3"/>
  <c r="S39" i="3"/>
  <c r="S38" i="3"/>
  <c r="S37" i="3"/>
  <c r="S33" i="3"/>
  <c r="J19" i="1"/>
  <c r="E20" i="1"/>
  <c r="D20" i="1"/>
  <c r="F129" i="3"/>
  <c r="G129" i="3" s="1"/>
  <c r="F125" i="3"/>
  <c r="G125" i="3" s="1"/>
  <c r="F121" i="3"/>
  <c r="G121" i="3" s="1"/>
  <c r="F112" i="3"/>
  <c r="G112" i="3" s="1"/>
  <c r="F71" i="3"/>
  <c r="G71" i="3" s="1"/>
  <c r="F53" i="3"/>
  <c r="G53" i="3" s="1"/>
  <c r="F50" i="3"/>
  <c r="G50" i="3" s="1"/>
  <c r="R93" i="3"/>
  <c r="M125" i="3"/>
  <c r="M130" i="3"/>
  <c r="M129" i="3"/>
  <c r="M128" i="3"/>
  <c r="M127" i="3"/>
  <c r="M126" i="3"/>
  <c r="M124" i="3"/>
  <c r="M123" i="3"/>
  <c r="M122" i="3"/>
  <c r="M121" i="3"/>
  <c r="M120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8" i="3"/>
  <c r="M77" i="3"/>
  <c r="M76" i="3"/>
  <c r="M75" i="3"/>
  <c r="M74" i="3"/>
  <c r="M73" i="3"/>
  <c r="M72" i="3"/>
  <c r="M71" i="3"/>
  <c r="M53" i="3"/>
  <c r="M50" i="3"/>
  <c r="M47" i="3"/>
  <c r="M46" i="3"/>
  <c r="M39" i="3"/>
  <c r="M38" i="3"/>
  <c r="M37" i="3"/>
  <c r="M33" i="3"/>
  <c r="C26" i="3"/>
  <c r="D26" i="3"/>
  <c r="C31" i="3"/>
  <c r="D31" i="3"/>
  <c r="C40" i="3"/>
  <c r="D40" i="3"/>
  <c r="E40" i="3"/>
  <c r="C43" i="3"/>
  <c r="D43" i="3"/>
  <c r="E43" i="3"/>
  <c r="S54" i="3"/>
  <c r="E17" i="1" s="1"/>
  <c r="S51" i="3"/>
  <c r="E16" i="1" s="1"/>
  <c r="M54" i="3"/>
  <c r="D17" i="1" s="1"/>
  <c r="M51" i="3"/>
  <c r="D16" i="1" s="1"/>
  <c r="G54" i="3"/>
  <c r="C17" i="1" s="1"/>
  <c r="G51" i="3"/>
  <c r="C16" i="1" s="1"/>
  <c r="F51" i="3"/>
  <c r="K16" i="1" s="1"/>
  <c r="C48" i="3"/>
  <c r="D48" i="3"/>
  <c r="E48" i="3"/>
  <c r="C51" i="3"/>
  <c r="D51" i="3"/>
  <c r="E51" i="3"/>
  <c r="C54" i="3"/>
  <c r="D54" i="3"/>
  <c r="E54" i="3"/>
  <c r="C69" i="3"/>
  <c r="D69" i="3"/>
  <c r="E69" i="3"/>
  <c r="C93" i="3"/>
  <c r="D93" i="3"/>
  <c r="E93" i="3"/>
  <c r="C131" i="3"/>
  <c r="D131" i="3"/>
  <c r="E131" i="3"/>
  <c r="G120" i="3"/>
  <c r="G94" i="3"/>
  <c r="G37" i="3"/>
  <c r="I131" i="3"/>
  <c r="M16" i="1" s="1"/>
  <c r="E117" i="3"/>
  <c r="E118" i="3" s="1"/>
  <c r="F54" i="3"/>
  <c r="K17" i="1" s="1"/>
  <c r="E26" i="3"/>
  <c r="E31" i="3"/>
  <c r="F13" i="3"/>
  <c r="G13" i="3" s="1"/>
  <c r="F21" i="3"/>
  <c r="G21" i="3" s="1"/>
  <c r="F25" i="3"/>
  <c r="G25" i="3" s="1"/>
  <c r="C133" i="3" l="1"/>
  <c r="K66" i="3"/>
  <c r="P63" i="3"/>
  <c r="J17" i="3"/>
  <c r="L21" i="3"/>
  <c r="I66" i="3"/>
  <c r="L62" i="3"/>
  <c r="J58" i="3"/>
  <c r="U125" i="3"/>
  <c r="S131" i="3"/>
  <c r="J13" i="3"/>
  <c r="K58" i="3"/>
  <c r="O67" i="3"/>
  <c r="S67" i="3" s="1"/>
  <c r="J65" i="3"/>
  <c r="J62" i="3"/>
  <c r="U126" i="3"/>
  <c r="U107" i="3"/>
  <c r="I58" i="2"/>
  <c r="U78" i="3"/>
  <c r="U129" i="3"/>
  <c r="L12" i="3"/>
  <c r="I68" i="3"/>
  <c r="U128" i="3"/>
  <c r="M131" i="3"/>
  <c r="U53" i="3"/>
  <c r="V53" i="3" s="1"/>
  <c r="I25" i="3"/>
  <c r="J25" i="3"/>
  <c r="K25" i="3"/>
  <c r="K13" i="3"/>
  <c r="J57" i="3"/>
  <c r="I59" i="2"/>
  <c r="U130" i="3"/>
  <c r="U122" i="3"/>
  <c r="U50" i="3"/>
  <c r="V50" i="3" s="1"/>
  <c r="I57" i="3"/>
  <c r="D133" i="3"/>
  <c r="D135" i="3" s="1"/>
  <c r="D137" i="3" s="1"/>
  <c r="U121" i="3"/>
  <c r="I21" i="3"/>
  <c r="J21" i="3"/>
  <c r="K57" i="3"/>
  <c r="L63" i="3"/>
  <c r="L59" i="3"/>
  <c r="I16" i="3"/>
  <c r="P64" i="3"/>
  <c r="S64" i="3" s="1"/>
  <c r="O62" i="3"/>
  <c r="S62" i="3" s="1"/>
  <c r="I61" i="3"/>
  <c r="I108" i="2"/>
  <c r="U115" i="3"/>
  <c r="I86" i="2"/>
  <c r="M117" i="3"/>
  <c r="U110" i="3"/>
  <c r="O13" i="3"/>
  <c r="P66" i="3"/>
  <c r="S66" i="3" s="1"/>
  <c r="J59" i="3"/>
  <c r="I91" i="2"/>
  <c r="S93" i="3"/>
  <c r="I15" i="3"/>
  <c r="K15" i="3"/>
  <c r="L64" i="3"/>
  <c r="I63" i="2"/>
  <c r="U99" i="3"/>
  <c r="U111" i="3"/>
  <c r="U72" i="3"/>
  <c r="J15" i="3"/>
  <c r="L67" i="3"/>
  <c r="P61" i="3"/>
  <c r="S61" i="3" s="1"/>
  <c r="P60" i="3"/>
  <c r="S60" i="3" s="1"/>
  <c r="U82" i="3"/>
  <c r="U116" i="3"/>
  <c r="I112" i="2"/>
  <c r="I96" i="2"/>
  <c r="U77" i="3"/>
  <c r="I78" i="2"/>
  <c r="V78" i="3" s="1"/>
  <c r="I79" i="2"/>
  <c r="U81" i="3"/>
  <c r="I82" i="2"/>
  <c r="I83" i="2"/>
  <c r="U85" i="3"/>
  <c r="U89" i="3"/>
  <c r="I90" i="2"/>
  <c r="I72" i="2"/>
  <c r="I65" i="2"/>
  <c r="U80" i="3"/>
  <c r="U88" i="3"/>
  <c r="F108" i="3"/>
  <c r="G108" i="3" s="1"/>
  <c r="U108" i="3" s="1"/>
  <c r="V108" i="3" s="1"/>
  <c r="O65" i="3"/>
  <c r="S65" i="3" s="1"/>
  <c r="U106" i="3"/>
  <c r="U90" i="3"/>
  <c r="V90" i="3" s="1"/>
  <c r="I80" i="2"/>
  <c r="I84" i="2"/>
  <c r="U86" i="3"/>
  <c r="U37" i="3"/>
  <c r="V37" i="3" s="1"/>
  <c r="S48" i="3"/>
  <c r="E15" i="1" s="1"/>
  <c r="I14" i="3"/>
  <c r="P68" i="3"/>
  <c r="S68" i="3" s="1"/>
  <c r="J63" i="3"/>
  <c r="I67" i="2"/>
  <c r="U103" i="3"/>
  <c r="J12" i="3"/>
  <c r="K14" i="3"/>
  <c r="P19" i="3"/>
  <c r="I116" i="2"/>
  <c r="I100" i="2"/>
  <c r="I104" i="2"/>
  <c r="I75" i="2"/>
  <c r="I87" i="2"/>
  <c r="F104" i="3"/>
  <c r="G104" i="3" s="1"/>
  <c r="U104" i="3" s="1"/>
  <c r="I12" i="3"/>
  <c r="J14" i="3"/>
  <c r="L16" i="3"/>
  <c r="O12" i="3"/>
  <c r="O17" i="3"/>
  <c r="P23" i="3"/>
  <c r="I67" i="3"/>
  <c r="K65" i="3"/>
  <c r="I63" i="3"/>
  <c r="L61" i="3"/>
  <c r="K59" i="3"/>
  <c r="I61" i="2"/>
  <c r="I73" i="2"/>
  <c r="F57" i="3"/>
  <c r="G57" i="3" s="1"/>
  <c r="F69" i="2"/>
  <c r="F75" i="3"/>
  <c r="G75" i="3" s="1"/>
  <c r="U75" i="3" s="1"/>
  <c r="I65" i="3"/>
  <c r="V128" i="3"/>
  <c r="I60" i="2"/>
  <c r="I64" i="2"/>
  <c r="I68" i="2"/>
  <c r="S63" i="3"/>
  <c r="S57" i="3"/>
  <c r="U105" i="3"/>
  <c r="I57" i="2"/>
  <c r="L68" i="3"/>
  <c r="L66" i="3"/>
  <c r="I64" i="3"/>
  <c r="I62" i="3"/>
  <c r="M62" i="3" s="1"/>
  <c r="J60" i="3"/>
  <c r="I62" i="2"/>
  <c r="I66" i="2"/>
  <c r="S59" i="3"/>
  <c r="J68" i="3"/>
  <c r="K64" i="3"/>
  <c r="L60" i="3"/>
  <c r="F87" i="3"/>
  <c r="G87" i="3" s="1"/>
  <c r="U87" i="3" s="1"/>
  <c r="F100" i="3"/>
  <c r="G100" i="3" s="1"/>
  <c r="U100" i="3" s="1"/>
  <c r="I127" i="2"/>
  <c r="F123" i="3"/>
  <c r="G123" i="3" s="1"/>
  <c r="I129" i="2"/>
  <c r="F124" i="3"/>
  <c r="G124" i="3" s="1"/>
  <c r="U124" i="3" s="1"/>
  <c r="V124" i="3" s="1"/>
  <c r="I121" i="2"/>
  <c r="I125" i="2"/>
  <c r="I95" i="2"/>
  <c r="I97" i="2"/>
  <c r="I99" i="2"/>
  <c r="I101" i="2"/>
  <c r="I103" i="2"/>
  <c r="I107" i="2"/>
  <c r="V107" i="3" s="1"/>
  <c r="I109" i="2"/>
  <c r="I111" i="2"/>
  <c r="I113" i="2"/>
  <c r="I115" i="2"/>
  <c r="I76" i="2"/>
  <c r="I92" i="2"/>
  <c r="I88" i="2"/>
  <c r="H93" i="2"/>
  <c r="I105" i="2"/>
  <c r="I98" i="2"/>
  <c r="I102" i="2"/>
  <c r="I106" i="2"/>
  <c r="V106" i="3" s="1"/>
  <c r="I110" i="2"/>
  <c r="V110" i="3" s="1"/>
  <c r="I114" i="2"/>
  <c r="I122" i="2"/>
  <c r="I126" i="2"/>
  <c r="I130" i="2"/>
  <c r="I81" i="2"/>
  <c r="I89" i="2"/>
  <c r="I77" i="2"/>
  <c r="I85" i="2"/>
  <c r="S58" i="3"/>
  <c r="L58" i="3"/>
  <c r="O16" i="3"/>
  <c r="O24" i="3"/>
  <c r="O20" i="3"/>
  <c r="I24" i="3"/>
  <c r="I20" i="3"/>
  <c r="J24" i="3"/>
  <c r="J20" i="3"/>
  <c r="K24" i="3"/>
  <c r="K20" i="3"/>
  <c r="I23" i="3"/>
  <c r="I19" i="3"/>
  <c r="J23" i="3"/>
  <c r="J19" i="3"/>
  <c r="K23" i="3"/>
  <c r="K19" i="3"/>
  <c r="I22" i="3"/>
  <c r="J22" i="3"/>
  <c r="K22" i="3"/>
  <c r="P18" i="3"/>
  <c r="U83" i="3"/>
  <c r="U91" i="3"/>
  <c r="V91" i="3" s="1"/>
  <c r="U76" i="3"/>
  <c r="U84" i="3"/>
  <c r="U92" i="3"/>
  <c r="U112" i="3"/>
  <c r="U127" i="3"/>
  <c r="I19" i="1"/>
  <c r="U97" i="3"/>
  <c r="U98" i="3"/>
  <c r="U114" i="3"/>
  <c r="U101" i="3"/>
  <c r="U109" i="3"/>
  <c r="U113" i="3"/>
  <c r="U102" i="3"/>
  <c r="U96" i="3"/>
  <c r="V96" i="3" s="1"/>
  <c r="C135" i="3"/>
  <c r="C137" i="3" s="1"/>
  <c r="E133" i="3"/>
  <c r="E135" i="3" s="1"/>
  <c r="E137" i="3" s="1"/>
  <c r="J20" i="1" s="1"/>
  <c r="J21" i="1" s="1"/>
  <c r="A56" i="3"/>
  <c r="A69" i="3"/>
  <c r="A70" i="3"/>
  <c r="A93" i="3"/>
  <c r="A117" i="3"/>
  <c r="A120" i="3"/>
  <c r="A131" i="3"/>
  <c r="A55" i="3"/>
  <c r="G131" i="2"/>
  <c r="H131" i="2"/>
  <c r="H42" i="2"/>
  <c r="H43" i="2" s="1"/>
  <c r="G42" i="2"/>
  <c r="G43" i="2" s="1"/>
  <c r="H39" i="2"/>
  <c r="H38" i="2"/>
  <c r="H36" i="2"/>
  <c r="M65" i="3" l="1"/>
  <c r="V126" i="3"/>
  <c r="V77" i="3"/>
  <c r="V115" i="3"/>
  <c r="V129" i="3"/>
  <c r="V121" i="3"/>
  <c r="V75" i="3"/>
  <c r="O36" i="3"/>
  <c r="P36" i="3"/>
  <c r="P35" i="3"/>
  <c r="O35" i="3"/>
  <c r="P34" i="3"/>
  <c r="O34" i="3"/>
  <c r="M58" i="3"/>
  <c r="M63" i="3"/>
  <c r="U63" i="3" s="1"/>
  <c r="V63" i="3" s="1"/>
  <c r="V104" i="3"/>
  <c r="V102" i="3"/>
  <c r="V125" i="3"/>
  <c r="V130" i="3"/>
  <c r="M66" i="3"/>
  <c r="U66" i="3" s="1"/>
  <c r="V66" i="3" s="1"/>
  <c r="M57" i="3"/>
  <c r="U57" i="3" s="1"/>
  <c r="V57" i="3" s="1"/>
  <c r="C139" i="3"/>
  <c r="H20" i="1"/>
  <c r="V109" i="3"/>
  <c r="V100" i="3"/>
  <c r="M59" i="3"/>
  <c r="U59" i="3" s="1"/>
  <c r="V59" i="3" s="1"/>
  <c r="M67" i="3"/>
  <c r="U67" i="3" s="1"/>
  <c r="V67" i="3" s="1"/>
  <c r="V116" i="3"/>
  <c r="V84" i="3"/>
  <c r="V122" i="3"/>
  <c r="V86" i="3"/>
  <c r="D139" i="3"/>
  <c r="I20" i="1"/>
  <c r="I21" i="1" s="1"/>
  <c r="V127" i="3"/>
  <c r="V83" i="3"/>
  <c r="V114" i="3"/>
  <c r="V88" i="3"/>
  <c r="V103" i="3"/>
  <c r="V81" i="3"/>
  <c r="V72" i="3"/>
  <c r="M61" i="3"/>
  <c r="U61" i="3" s="1"/>
  <c r="V61" i="3" s="1"/>
  <c r="V76" i="3"/>
  <c r="V111" i="3"/>
  <c r="V105" i="3"/>
  <c r="V80" i="3"/>
  <c r="V97" i="3"/>
  <c r="V112" i="3"/>
  <c r="V85" i="3"/>
  <c r="V99" i="3"/>
  <c r="V82" i="3"/>
  <c r="V89" i="3"/>
  <c r="V87" i="3"/>
  <c r="H40" i="2"/>
  <c r="V101" i="3"/>
  <c r="V92" i="3"/>
  <c r="U65" i="3"/>
  <c r="V65" i="3" s="1"/>
  <c r="U62" i="3"/>
  <c r="V62" i="3" s="1"/>
  <c r="V113" i="3"/>
  <c r="V98" i="3"/>
  <c r="G117" i="3"/>
  <c r="F131" i="3"/>
  <c r="F117" i="3"/>
  <c r="G131" i="3"/>
  <c r="M60" i="3"/>
  <c r="U60" i="3" s="1"/>
  <c r="V60" i="3" s="1"/>
  <c r="U123" i="3"/>
  <c r="V123" i="3" s="1"/>
  <c r="S69" i="3"/>
  <c r="M68" i="3"/>
  <c r="U68" i="3" s="1"/>
  <c r="V68" i="3" s="1"/>
  <c r="M64" i="3"/>
  <c r="U64" i="3" s="1"/>
  <c r="V64" i="3" s="1"/>
  <c r="I131" i="2"/>
  <c r="I93" i="2"/>
  <c r="I117" i="2"/>
  <c r="U58" i="3"/>
  <c r="V58" i="3" s="1"/>
  <c r="H117" i="2"/>
  <c r="H118" i="2" s="1"/>
  <c r="H69" i="2"/>
  <c r="H48" i="2"/>
  <c r="E139" i="3"/>
  <c r="S36" i="3" l="1"/>
  <c r="S34" i="3"/>
  <c r="S35" i="3"/>
  <c r="S40" i="3" s="1"/>
  <c r="E13" i="1" s="1"/>
  <c r="U131" i="3"/>
  <c r="V131" i="3" s="1"/>
  <c r="M69" i="3"/>
  <c r="H133" i="2"/>
  <c r="L34" i="3" l="1"/>
  <c r="K34" i="3"/>
  <c r="J34" i="3"/>
  <c r="I34" i="3"/>
  <c r="I34" i="2"/>
  <c r="F34" i="3"/>
  <c r="H26" i="2"/>
  <c r="R9" i="3"/>
  <c r="Q9" i="3"/>
  <c r="P9" i="3"/>
  <c r="O9" i="3"/>
  <c r="M34" i="3" l="1"/>
  <c r="G34" i="3"/>
  <c r="H30" i="2"/>
  <c r="H28" i="2"/>
  <c r="H29" i="2"/>
  <c r="U34" i="3" l="1"/>
  <c r="V34" i="3" s="1"/>
  <c r="O29" i="3"/>
  <c r="P29" i="3"/>
  <c r="P28" i="3"/>
  <c r="O28" i="3"/>
  <c r="O30" i="3"/>
  <c r="P30" i="3"/>
  <c r="H31" i="2"/>
  <c r="I15" i="2"/>
  <c r="R48" i="3"/>
  <c r="Q48" i="3"/>
  <c r="P48" i="3"/>
  <c r="S15" i="1" s="1"/>
  <c r="O48" i="3"/>
  <c r="R15" i="1" s="1"/>
  <c r="K48" i="3"/>
  <c r="O15" i="1" s="1"/>
  <c r="L48" i="3"/>
  <c r="P15" i="1" s="1"/>
  <c r="I48" i="3"/>
  <c r="M15" i="1" s="1"/>
  <c r="K43" i="3"/>
  <c r="O14" i="1" s="1"/>
  <c r="L43" i="3"/>
  <c r="P14" i="1" s="1"/>
  <c r="I43" i="3"/>
  <c r="M14" i="1" s="1"/>
  <c r="I45" i="2" l="1"/>
  <c r="I48" i="2" s="1"/>
  <c r="F45" i="3"/>
  <c r="H135" i="2"/>
  <c r="H137" i="2" s="1"/>
  <c r="H139" i="2" s="1"/>
  <c r="O95" i="3"/>
  <c r="S95" i="3" s="1"/>
  <c r="F73" i="3"/>
  <c r="F74" i="3"/>
  <c r="G74" i="3" s="1"/>
  <c r="U74" i="3" s="1"/>
  <c r="V74" i="3" s="1"/>
  <c r="M79" i="3"/>
  <c r="M93" i="3" s="1"/>
  <c r="F35" i="3"/>
  <c r="F36" i="2"/>
  <c r="F38" i="2"/>
  <c r="F38" i="3" s="1"/>
  <c r="G38" i="3" s="1"/>
  <c r="U38" i="3" s="1"/>
  <c r="F39" i="2"/>
  <c r="F39" i="3" s="1"/>
  <c r="G39" i="3" s="1"/>
  <c r="U39" i="3" s="1"/>
  <c r="G36" i="2"/>
  <c r="G38" i="2"/>
  <c r="G39" i="2"/>
  <c r="K36" i="3" l="1"/>
  <c r="J36" i="3"/>
  <c r="I36" i="3"/>
  <c r="L36" i="3"/>
  <c r="J35" i="3"/>
  <c r="I35" i="3"/>
  <c r="L35" i="3"/>
  <c r="K35" i="3"/>
  <c r="F36" i="3"/>
  <c r="G36" i="3" s="1"/>
  <c r="I36" i="2"/>
  <c r="F43" i="2"/>
  <c r="J42" i="3" s="1"/>
  <c r="F42" i="3"/>
  <c r="I42" i="2"/>
  <c r="I43" i="2" s="1"/>
  <c r="G35" i="3"/>
  <c r="G45" i="3"/>
  <c r="G40" i="2"/>
  <c r="U95" i="3"/>
  <c r="V95" i="3" s="1"/>
  <c r="S117" i="3"/>
  <c r="S118" i="3" s="1"/>
  <c r="S133" i="3" s="1"/>
  <c r="E18" i="1" s="1"/>
  <c r="M118" i="3"/>
  <c r="M133" i="3" s="1"/>
  <c r="D18" i="1" s="1"/>
  <c r="U79" i="3"/>
  <c r="V79" i="3" s="1"/>
  <c r="F69" i="3"/>
  <c r="L18" i="3"/>
  <c r="K18" i="3"/>
  <c r="J18" i="3"/>
  <c r="I18" i="3"/>
  <c r="M16" i="3"/>
  <c r="I12" i="2"/>
  <c r="F12" i="3"/>
  <c r="F93" i="3"/>
  <c r="F118" i="3" s="1"/>
  <c r="G73" i="3"/>
  <c r="G48" i="2"/>
  <c r="G117" i="2"/>
  <c r="I38" i="2"/>
  <c r="V38" i="3" s="1"/>
  <c r="I35" i="2"/>
  <c r="I23" i="2"/>
  <c r="I19" i="2"/>
  <c r="I22" i="2"/>
  <c r="I18" i="2"/>
  <c r="I14" i="2"/>
  <c r="I25" i="2"/>
  <c r="I21" i="2"/>
  <c r="I17" i="2"/>
  <c r="I13" i="2"/>
  <c r="I24" i="2"/>
  <c r="I20" i="2"/>
  <c r="I16" i="2"/>
  <c r="S18" i="3"/>
  <c r="F133" i="3" l="1"/>
  <c r="K18" i="1" s="1"/>
  <c r="M36" i="3"/>
  <c r="U36" i="3" s="1"/>
  <c r="V36" i="3" s="1"/>
  <c r="M35" i="3"/>
  <c r="F40" i="3"/>
  <c r="K13" i="1" s="1"/>
  <c r="F43" i="3"/>
  <c r="K14" i="1" s="1"/>
  <c r="G42" i="3"/>
  <c r="G43" i="3" s="1"/>
  <c r="C14" i="1" s="1"/>
  <c r="G40" i="3"/>
  <c r="C13" i="1" s="1"/>
  <c r="J43" i="3"/>
  <c r="N14" i="1" s="1"/>
  <c r="M42" i="3"/>
  <c r="G69" i="3"/>
  <c r="S15" i="3"/>
  <c r="S24" i="3"/>
  <c r="S19" i="3"/>
  <c r="S25" i="3"/>
  <c r="S13" i="3"/>
  <c r="S22" i="3"/>
  <c r="S12" i="3"/>
  <c r="S16" i="3"/>
  <c r="U16" i="3" s="1"/>
  <c r="V16" i="3" s="1"/>
  <c r="S23" i="3"/>
  <c r="S17" i="3"/>
  <c r="S20" i="3"/>
  <c r="S21" i="3"/>
  <c r="S14" i="3"/>
  <c r="M12" i="3"/>
  <c r="G12" i="3"/>
  <c r="F26" i="3"/>
  <c r="K11" i="1" s="1"/>
  <c r="U73" i="3"/>
  <c r="V73" i="3" s="1"/>
  <c r="G93" i="3"/>
  <c r="G118" i="3" s="1"/>
  <c r="H19" i="1"/>
  <c r="H21" i="1" s="1"/>
  <c r="M40" i="3" l="1"/>
  <c r="D13" i="1" s="1"/>
  <c r="U35" i="3"/>
  <c r="V35" i="3" s="1"/>
  <c r="M43" i="3"/>
  <c r="D14" i="1" s="1"/>
  <c r="G133" i="3"/>
  <c r="C18" i="1" s="1"/>
  <c r="S26" i="3"/>
  <c r="E11" i="1" s="1"/>
  <c r="G26" i="3"/>
  <c r="C11" i="1" s="1"/>
  <c r="U12" i="3"/>
  <c r="V12" i="3" s="1"/>
  <c r="J131" i="3"/>
  <c r="N16" i="1" s="1"/>
  <c r="K131" i="3"/>
  <c r="O16" i="1" s="1"/>
  <c r="U54" i="3"/>
  <c r="U51" i="3"/>
  <c r="V51" i="3" s="1"/>
  <c r="R54" i="3"/>
  <c r="Q54" i="3"/>
  <c r="P54" i="3"/>
  <c r="S17" i="1" s="1"/>
  <c r="O54" i="3"/>
  <c r="R17" i="1" s="1"/>
  <c r="L54" i="3"/>
  <c r="P17" i="1" s="1"/>
  <c r="K54" i="3"/>
  <c r="O17" i="1" s="1"/>
  <c r="J54" i="3"/>
  <c r="N17" i="1" s="1"/>
  <c r="I54" i="3"/>
  <c r="M17" i="1" s="1"/>
  <c r="R51" i="3"/>
  <c r="Q51" i="3"/>
  <c r="P51" i="3"/>
  <c r="S16" i="1" s="1"/>
  <c r="O51" i="3"/>
  <c r="R16" i="1" s="1"/>
  <c r="L51" i="3"/>
  <c r="K51" i="3"/>
  <c r="J51" i="3"/>
  <c r="I51" i="3"/>
  <c r="P42" i="3"/>
  <c r="P43" i="3" s="1"/>
  <c r="S14" i="1" s="1"/>
  <c r="W17" i="1" l="1"/>
  <c r="R26" i="3"/>
  <c r="Q26" i="3"/>
  <c r="O42" i="3"/>
  <c r="O43" i="3" l="1"/>
  <c r="R14" i="1" s="1"/>
  <c r="W14" i="1" s="1"/>
  <c r="S42" i="3"/>
  <c r="F47" i="3"/>
  <c r="G47" i="3" s="1"/>
  <c r="U47" i="3" s="1"/>
  <c r="V47" i="3" s="1"/>
  <c r="S43" i="3" l="1"/>
  <c r="E14" i="1" s="1"/>
  <c r="U42" i="3"/>
  <c r="V42" i="3" s="1"/>
  <c r="I54" i="2"/>
  <c r="V54" i="3" s="1"/>
  <c r="F46" i="3" l="1"/>
  <c r="F48" i="2"/>
  <c r="J45" i="3" s="1"/>
  <c r="Q43" i="3"/>
  <c r="R43" i="3"/>
  <c r="L131" i="3"/>
  <c r="P16" i="1" s="1"/>
  <c r="W16" i="1" s="1"/>
  <c r="F17" i="1"/>
  <c r="I39" i="2"/>
  <c r="V39" i="3" s="1"/>
  <c r="G69" i="2"/>
  <c r="F40" i="2"/>
  <c r="J48" i="3" l="1"/>
  <c r="N15" i="1" s="1"/>
  <c r="M45" i="3"/>
  <c r="M48" i="3" s="1"/>
  <c r="D15" i="1" s="1"/>
  <c r="G46" i="3"/>
  <c r="F48" i="3"/>
  <c r="K15" i="1" s="1"/>
  <c r="M23" i="3"/>
  <c r="U23" i="3" s="1"/>
  <c r="V23" i="3" s="1"/>
  <c r="M22" i="3"/>
  <c r="U22" i="3" s="1"/>
  <c r="V22" i="3" s="1"/>
  <c r="M21" i="3"/>
  <c r="U21" i="3" s="1"/>
  <c r="V21" i="3" s="1"/>
  <c r="M20" i="3"/>
  <c r="U20" i="3" s="1"/>
  <c r="V20" i="3" s="1"/>
  <c r="M19" i="3"/>
  <c r="U19" i="3" s="1"/>
  <c r="V19" i="3" s="1"/>
  <c r="M18" i="3"/>
  <c r="U18" i="3" s="1"/>
  <c r="V18" i="3" s="1"/>
  <c r="M17" i="3"/>
  <c r="U17" i="3" s="1"/>
  <c r="V17" i="3" s="1"/>
  <c r="M14" i="3"/>
  <c r="U14" i="3" s="1"/>
  <c r="V14" i="3" s="1"/>
  <c r="M13" i="3"/>
  <c r="M24" i="3"/>
  <c r="U24" i="3" s="1"/>
  <c r="V24" i="3" s="1"/>
  <c r="G26" i="2"/>
  <c r="F26" i="2"/>
  <c r="U43" i="3"/>
  <c r="V43" i="3" s="1"/>
  <c r="K40" i="3"/>
  <c r="O13" i="1" s="1"/>
  <c r="F117" i="2"/>
  <c r="I40" i="2"/>
  <c r="I69" i="2"/>
  <c r="G93" i="2"/>
  <c r="G118" i="2" s="1"/>
  <c r="G133" i="2" s="1"/>
  <c r="F93" i="2"/>
  <c r="U45" i="3" l="1"/>
  <c r="V45" i="3" s="1"/>
  <c r="U46" i="3"/>
  <c r="V46" i="3" s="1"/>
  <c r="G48" i="3"/>
  <c r="C15" i="1" s="1"/>
  <c r="W15" i="1"/>
  <c r="F118" i="2"/>
  <c r="F133" i="2" s="1"/>
  <c r="M25" i="3"/>
  <c r="U25" i="3" s="1"/>
  <c r="V25" i="3" s="1"/>
  <c r="M15" i="3"/>
  <c r="U15" i="3" s="1"/>
  <c r="V15" i="3" s="1"/>
  <c r="U13" i="3"/>
  <c r="V13" i="3" s="1"/>
  <c r="G30" i="2"/>
  <c r="L26" i="3"/>
  <c r="P11" i="1" s="1"/>
  <c r="I26" i="3"/>
  <c r="M11" i="1" s="1"/>
  <c r="F29" i="2"/>
  <c r="F30" i="2"/>
  <c r="F30" i="3" s="1"/>
  <c r="G30" i="3" s="1"/>
  <c r="F28" i="2"/>
  <c r="G28" i="2"/>
  <c r="G29" i="2"/>
  <c r="Y17" i="1"/>
  <c r="J26" i="3"/>
  <c r="N11" i="1" s="1"/>
  <c r="O26" i="3"/>
  <c r="R11" i="1" s="1"/>
  <c r="I26" i="2"/>
  <c r="I40" i="3"/>
  <c r="M13" i="1" s="1"/>
  <c r="K69" i="3"/>
  <c r="L40" i="3"/>
  <c r="P13" i="1" s="1"/>
  <c r="J69" i="3"/>
  <c r="J117" i="3"/>
  <c r="I69" i="3"/>
  <c r="J40" i="3"/>
  <c r="N13" i="1" s="1"/>
  <c r="I118" i="2"/>
  <c r="I133" i="2" s="1"/>
  <c r="U48" i="3" l="1"/>
  <c r="V48" i="3" s="1"/>
  <c r="F29" i="3"/>
  <c r="G29" i="3" s="1"/>
  <c r="I29" i="2"/>
  <c r="J28" i="3"/>
  <c r="K28" i="3"/>
  <c r="I28" i="3"/>
  <c r="L28" i="3"/>
  <c r="L30" i="3"/>
  <c r="I30" i="3"/>
  <c r="J30" i="3"/>
  <c r="K30" i="3"/>
  <c r="J29" i="3"/>
  <c r="K29" i="3"/>
  <c r="L29" i="3"/>
  <c r="I29" i="3"/>
  <c r="M26" i="3"/>
  <c r="D11" i="1" s="1"/>
  <c r="F11" i="1" s="1"/>
  <c r="F28" i="3"/>
  <c r="F18" i="1"/>
  <c r="I30" i="2"/>
  <c r="I28" i="2"/>
  <c r="G31" i="2"/>
  <c r="G135" i="2" s="1"/>
  <c r="G137" i="2" s="1"/>
  <c r="F14" i="1"/>
  <c r="P26" i="3"/>
  <c r="S11" i="1" s="1"/>
  <c r="F31" i="2"/>
  <c r="K26" i="3"/>
  <c r="O11" i="1" s="1"/>
  <c r="K117" i="3"/>
  <c r="J93" i="3"/>
  <c r="J118" i="3" s="1"/>
  <c r="I117" i="3"/>
  <c r="L69" i="3"/>
  <c r="K93" i="3"/>
  <c r="I31" i="2" l="1"/>
  <c r="M29" i="3"/>
  <c r="S29" i="3"/>
  <c r="W11" i="1"/>
  <c r="Y11" i="1" s="1"/>
  <c r="G28" i="3"/>
  <c r="G31" i="3" s="1"/>
  <c r="F31" i="3"/>
  <c r="S28" i="3"/>
  <c r="M28" i="3"/>
  <c r="S30" i="3"/>
  <c r="M30" i="3"/>
  <c r="G139" i="2"/>
  <c r="C20" i="1"/>
  <c r="F20" i="1" s="1"/>
  <c r="I135" i="2"/>
  <c r="I137" i="2" s="1"/>
  <c r="I139" i="2" s="1"/>
  <c r="F135" i="2"/>
  <c r="F15" i="1"/>
  <c r="Q40" i="3"/>
  <c r="I31" i="3"/>
  <c r="M12" i="1" s="1"/>
  <c r="P40" i="3"/>
  <c r="S13" i="1" s="1"/>
  <c r="O40" i="3"/>
  <c r="R13" i="1" s="1"/>
  <c r="I118" i="3"/>
  <c r="R40" i="3"/>
  <c r="J133" i="3"/>
  <c r="N18" i="1" s="1"/>
  <c r="K118" i="3"/>
  <c r="L117" i="3"/>
  <c r="P69" i="3"/>
  <c r="L93" i="3"/>
  <c r="W13" i="1" l="1"/>
  <c r="C12" i="1"/>
  <c r="C19" i="1" s="1"/>
  <c r="G135" i="3"/>
  <c r="G137" i="3" s="1"/>
  <c r="G139" i="3" s="1"/>
  <c r="U29" i="3"/>
  <c r="V29" i="3" s="1"/>
  <c r="M31" i="3"/>
  <c r="D12" i="1" s="1"/>
  <c r="D19" i="1" s="1"/>
  <c r="D21" i="1" s="1"/>
  <c r="U30" i="3"/>
  <c r="V30" i="3" s="1"/>
  <c r="S31" i="3"/>
  <c r="S135" i="3" s="1"/>
  <c r="S137" i="3" s="1"/>
  <c r="S139" i="3" s="1"/>
  <c r="K12" i="1"/>
  <c r="F135" i="3"/>
  <c r="U28" i="3"/>
  <c r="V28" i="3" s="1"/>
  <c r="I133" i="3"/>
  <c r="M18" i="1" s="1"/>
  <c r="F137" i="2"/>
  <c r="F139" i="2" s="1"/>
  <c r="F13" i="1"/>
  <c r="F16" i="1"/>
  <c r="U40" i="3"/>
  <c r="V40" i="3" s="1"/>
  <c r="P117" i="3"/>
  <c r="K133" i="3"/>
  <c r="O18" i="1" s="1"/>
  <c r="Q69" i="3"/>
  <c r="O93" i="3"/>
  <c r="R69" i="3"/>
  <c r="J31" i="3"/>
  <c r="N12" i="1" s="1"/>
  <c r="O69" i="3"/>
  <c r="O131" i="3"/>
  <c r="L118" i="3"/>
  <c r="L133" i="3" s="1"/>
  <c r="P18" i="1" s="1"/>
  <c r="M19" i="1" l="1"/>
  <c r="M135" i="3"/>
  <c r="M137" i="3" s="1"/>
  <c r="M139" i="3" s="1"/>
  <c r="E12" i="1"/>
  <c r="E19" i="1" s="1"/>
  <c r="F19" i="1" s="1"/>
  <c r="K19" i="1"/>
  <c r="F137" i="3"/>
  <c r="I135" i="3"/>
  <c r="I137" i="3" s="1"/>
  <c r="C21" i="1"/>
  <c r="P118" i="3"/>
  <c r="J135" i="3"/>
  <c r="J137" i="3" s="1"/>
  <c r="U93" i="3"/>
  <c r="V93" i="3" s="1"/>
  <c r="U69" i="3"/>
  <c r="V69" i="3" s="1"/>
  <c r="P131" i="3"/>
  <c r="Q93" i="3"/>
  <c r="R131" i="3"/>
  <c r="Q131" i="3"/>
  <c r="O117" i="3"/>
  <c r="O118" i="3" s="1"/>
  <c r="O133" i="3" s="1"/>
  <c r="R18" i="1" s="1"/>
  <c r="Q117" i="3"/>
  <c r="K31" i="3"/>
  <c r="R117" i="3"/>
  <c r="F12" i="1" l="1"/>
  <c r="K20" i="1"/>
  <c r="K21" i="1" s="1"/>
  <c r="F139" i="3"/>
  <c r="M20" i="1"/>
  <c r="M21" i="1" s="1"/>
  <c r="I139" i="3"/>
  <c r="P133" i="3"/>
  <c r="S18" i="1" s="1"/>
  <c r="W18" i="1" s="1"/>
  <c r="Y18" i="1" s="1"/>
  <c r="E21" i="1"/>
  <c r="F21" i="1" s="1"/>
  <c r="K135" i="3"/>
  <c r="K137" i="3" s="1"/>
  <c r="O12" i="1"/>
  <c r="N19" i="1"/>
  <c r="J139" i="3"/>
  <c r="N20" i="1"/>
  <c r="U117" i="3"/>
  <c r="V117" i="3" s="1"/>
  <c r="Y14" i="1"/>
  <c r="R118" i="3"/>
  <c r="R133" i="3" s="1"/>
  <c r="Q118" i="3"/>
  <c r="Q133" i="3" s="1"/>
  <c r="U26" i="3"/>
  <c r="V26" i="3" s="1"/>
  <c r="L31" i="3"/>
  <c r="U118" i="3" l="1"/>
  <c r="V118" i="3" s="1"/>
  <c r="O19" i="1"/>
  <c r="N21" i="1"/>
  <c r="L135" i="3"/>
  <c r="P12" i="1"/>
  <c r="P19" i="1" s="1"/>
  <c r="K139" i="3"/>
  <c r="O20" i="1"/>
  <c r="Y15" i="1"/>
  <c r="O31" i="3"/>
  <c r="R12" i="1" s="1"/>
  <c r="R19" i="1" s="1"/>
  <c r="U133" i="3" l="1"/>
  <c r="V133" i="3" s="1"/>
  <c r="O21" i="1"/>
  <c r="L137" i="3"/>
  <c r="O135" i="3"/>
  <c r="O137" i="3" s="1"/>
  <c r="P31" i="3"/>
  <c r="S12" i="1" s="1"/>
  <c r="S19" i="1" s="1"/>
  <c r="P20" i="1" l="1"/>
  <c r="L139" i="3"/>
  <c r="P135" i="3"/>
  <c r="P137" i="3" s="1"/>
  <c r="O139" i="3"/>
  <c r="R20" i="1"/>
  <c r="Q31" i="3"/>
  <c r="Q135" i="3" s="1"/>
  <c r="P21" i="1" l="1"/>
  <c r="Q137" i="3"/>
  <c r="P139" i="3"/>
  <c r="S20" i="1"/>
  <c r="S21" i="1" s="1"/>
  <c r="R31" i="3"/>
  <c r="R21" i="1"/>
  <c r="U31" i="3"/>
  <c r="V31" i="3" s="1"/>
  <c r="U135" i="3" l="1"/>
  <c r="V135" i="3" s="1"/>
  <c r="R135" i="3"/>
  <c r="R137" i="3" s="1"/>
  <c r="Y16" i="1"/>
  <c r="Q139" i="3"/>
  <c r="T20" i="1"/>
  <c r="Y13" i="1"/>
  <c r="T19" i="1"/>
  <c r="U137" i="3" l="1"/>
  <c r="V137" i="3" s="1"/>
  <c r="U19" i="1"/>
  <c r="W12" i="1"/>
  <c r="T21" i="1"/>
  <c r="R139" i="3"/>
  <c r="U20" i="1"/>
  <c r="U139" i="3" l="1"/>
  <c r="V139" i="3" s="1"/>
  <c r="W19" i="1"/>
  <c r="Y19" i="1" s="1"/>
  <c r="Y12" i="1"/>
  <c r="W20" i="1"/>
  <c r="Y20" i="1" s="1"/>
  <c r="U21" i="1"/>
  <c r="W21" i="1" l="1"/>
  <c r="Y21" i="1" s="1"/>
</calcChain>
</file>

<file path=xl/sharedStrings.xml><?xml version="1.0" encoding="utf-8"?>
<sst xmlns="http://schemas.openxmlformats.org/spreadsheetml/2006/main" count="211" uniqueCount="143">
  <si>
    <t>#</t>
  </si>
  <si>
    <t>A</t>
  </si>
  <si>
    <t>Personnel</t>
  </si>
  <si>
    <t>B</t>
  </si>
  <si>
    <t>C</t>
  </si>
  <si>
    <t>Travel</t>
  </si>
  <si>
    <t>D</t>
  </si>
  <si>
    <t>Equipment</t>
  </si>
  <si>
    <t xml:space="preserve">E </t>
  </si>
  <si>
    <t>F</t>
  </si>
  <si>
    <t>G</t>
  </si>
  <si>
    <t>Construction</t>
  </si>
  <si>
    <t>Other Direct costs</t>
  </si>
  <si>
    <t>Total Direct Costs</t>
  </si>
  <si>
    <t>H</t>
  </si>
  <si>
    <t>I</t>
  </si>
  <si>
    <t>Total Project costs</t>
  </si>
  <si>
    <t># of units</t>
  </si>
  <si>
    <t>Unit Cost</t>
  </si>
  <si>
    <t>%</t>
  </si>
  <si>
    <t>A.  PERSONNEL</t>
  </si>
  <si>
    <t>Total A. Personnel</t>
  </si>
  <si>
    <t>B. FRINGE BENEFITS</t>
  </si>
  <si>
    <t>Total B. Fringe Benefits</t>
  </si>
  <si>
    <t>C. TRAVEL &amp; TRANSPORT</t>
  </si>
  <si>
    <t>Local Travel</t>
  </si>
  <si>
    <t>Accommodation and Per diem</t>
  </si>
  <si>
    <t>Total C. Travel &amp; Transport</t>
  </si>
  <si>
    <t>D.  EQUIPMENT</t>
  </si>
  <si>
    <t>Total D. Equipment</t>
  </si>
  <si>
    <t>E. SUPPLIES</t>
  </si>
  <si>
    <t>Total E. Supplies</t>
  </si>
  <si>
    <t>F. CONTRACTUAL</t>
  </si>
  <si>
    <t>Total F. Contractual</t>
  </si>
  <si>
    <t>G. CONSTRUCTION</t>
  </si>
  <si>
    <t>Total G. Construction</t>
  </si>
  <si>
    <t>H. OTHER DIRECT COSTS</t>
  </si>
  <si>
    <t>Subtotal H1. General Program Costs</t>
  </si>
  <si>
    <t>H3. Monitoring and Evaluation</t>
  </si>
  <si>
    <t>Subtotal H3. Monitoring and Evaluation</t>
  </si>
  <si>
    <t>Total  H. Other direct costs</t>
  </si>
  <si>
    <t>I. TOTAL DIRECT COSTS</t>
  </si>
  <si>
    <t>K. TOTAL PROJECT COSTS</t>
  </si>
  <si>
    <t>Freq</t>
  </si>
  <si>
    <t xml:space="preserve">J. INDIRECT COSTS/NICRA </t>
  </si>
  <si>
    <t>Sub total Output 1</t>
  </si>
  <si>
    <t>Subtotal Output 2</t>
  </si>
  <si>
    <t>Budget Detail</t>
  </si>
  <si>
    <t>Quarterly Budgets</t>
  </si>
  <si>
    <t>J</t>
  </si>
  <si>
    <t>K</t>
  </si>
  <si>
    <t xml:space="preserve">Indirect costs </t>
  </si>
  <si>
    <t>House allowance</t>
  </si>
  <si>
    <t>Pension</t>
  </si>
  <si>
    <t>Medical</t>
  </si>
  <si>
    <t>Fringe Benefits</t>
  </si>
  <si>
    <t>Materials /Supplies</t>
  </si>
  <si>
    <t>Contractual</t>
  </si>
  <si>
    <t>E. MATERIALS/ SUPPLIES</t>
  </si>
  <si>
    <t>Telecommunication</t>
  </si>
  <si>
    <t>Postage</t>
  </si>
  <si>
    <t>Internet costs</t>
  </si>
  <si>
    <t>Total budget</t>
  </si>
  <si>
    <t>Budget line items</t>
  </si>
  <si>
    <t xml:space="preserve">Q1            </t>
  </si>
  <si>
    <t xml:space="preserve">Q2                </t>
  </si>
  <si>
    <t xml:space="preserve">Q3               </t>
  </si>
  <si>
    <t xml:space="preserve">Q4               </t>
  </si>
  <si>
    <t xml:space="preserve">Q2             </t>
  </si>
  <si>
    <t xml:space="preserve">Q4                </t>
  </si>
  <si>
    <t>Q1                     Oct - Dec</t>
  </si>
  <si>
    <t>Q2                    Jan - Mar</t>
  </si>
  <si>
    <t>Q3                    Apr - Jun</t>
  </si>
  <si>
    <t>Q4                     Jul - Sept</t>
  </si>
  <si>
    <t>FY2018</t>
  </si>
  <si>
    <t>FY2019</t>
  </si>
  <si>
    <t>FY2017</t>
  </si>
  <si>
    <t>Project Title:</t>
  </si>
  <si>
    <t>Timeline (in months):</t>
  </si>
  <si>
    <t>Region(s):</t>
  </si>
  <si>
    <t>District(s):</t>
  </si>
  <si>
    <t>Target Areas</t>
  </si>
  <si>
    <t>Central</t>
  </si>
  <si>
    <t>Division(s):</t>
  </si>
  <si>
    <t>Central West Education Division</t>
  </si>
  <si>
    <t>Total Approved Budget</t>
  </si>
  <si>
    <t>Lilongwe Rural West</t>
  </si>
  <si>
    <t>18 Months</t>
  </si>
  <si>
    <t xml:space="preserve">Subtotal H2. Program Activities  </t>
  </si>
  <si>
    <t xml:space="preserve">H2. Program Activities </t>
  </si>
  <si>
    <t>Grand Total</t>
  </si>
  <si>
    <t>Project Title</t>
  </si>
  <si>
    <t>FY17     Total Budget</t>
  </si>
  <si>
    <t>FY 18    Total Budget</t>
  </si>
  <si>
    <t>FY 19    Total Budget</t>
  </si>
  <si>
    <t>CSO INFORMATION</t>
  </si>
  <si>
    <t>Email</t>
  </si>
  <si>
    <t>Name</t>
  </si>
  <si>
    <t>Address</t>
  </si>
  <si>
    <t>Fax</t>
  </si>
  <si>
    <t>General Program/Administartive Costs</t>
  </si>
  <si>
    <t>The Malawi Early Grade Reading Improvement Activity</t>
  </si>
  <si>
    <t>Tel no.</t>
  </si>
  <si>
    <t>Total  H. Other Direct Costs</t>
  </si>
  <si>
    <t>Task Order No.</t>
  </si>
  <si>
    <t>AID-612-TO-2015-00001</t>
  </si>
  <si>
    <t>Total Budget</t>
  </si>
  <si>
    <t>Programmes Officer</t>
  </si>
  <si>
    <t>Field  Officers</t>
  </si>
  <si>
    <t>Guard</t>
  </si>
  <si>
    <t>Laptops</t>
  </si>
  <si>
    <t>Accounts Officer</t>
  </si>
  <si>
    <t>Community Change Agent</t>
  </si>
  <si>
    <t>South</t>
  </si>
  <si>
    <t>South West Education Division</t>
  </si>
  <si>
    <t>Nsanje</t>
  </si>
  <si>
    <t>Motorbike Fuel</t>
  </si>
  <si>
    <t>Vehicle Fuel</t>
  </si>
  <si>
    <t>Sustainable Rural Community Development Organisation</t>
  </si>
  <si>
    <t>P.O. BOX 126 NSANJE</t>
  </si>
  <si>
    <t>surcod_development@yahoo.co.uk</t>
  </si>
  <si>
    <t>Tonner</t>
  </si>
  <si>
    <t>Office Rent</t>
  </si>
  <si>
    <t>stationery</t>
  </si>
  <si>
    <t>auditing</t>
  </si>
  <si>
    <t>baseline survey</t>
  </si>
  <si>
    <t>Monthly monitoring visit</t>
  </si>
  <si>
    <t>quartery review meetings</t>
  </si>
  <si>
    <t>annual review meetings</t>
  </si>
  <si>
    <t>annual report writing</t>
  </si>
  <si>
    <t xml:space="preserve">Activity 2: Training Community Change Agents in Early Reading approaches and how to enhance the approach at family level  </t>
  </si>
  <si>
    <t xml:space="preserve">Output 1: Community Engagement on Early Reading </t>
  </si>
  <si>
    <t>Engagement of community radios</t>
  </si>
  <si>
    <t>Motorbike and Vehicle Service</t>
  </si>
  <si>
    <t>Output 2: Enhanced Social and Behavior Change Communication strategy in all  Zones in Nsanje</t>
  </si>
  <si>
    <t xml:space="preserve">identification and engagement of drama groups to populise  EGR messages </t>
  </si>
  <si>
    <t xml:space="preserve">Activity 4: supporting the activities of the School Management Committees (SMCs), Parents Teachers Association (PTA) and Mothers Group (MG) in supporting children’s reading, </t>
  </si>
  <si>
    <t>Conducting  zone compettetion on early reading</t>
  </si>
  <si>
    <t xml:space="preserve"> </t>
  </si>
  <si>
    <t>We are going to engage in 10 Community Change agents who will be more less like volunteers in the community to support project implementation</t>
  </si>
  <si>
    <t>on office rent it is 80% because currentry most of our projects are phased out however if we have a chance to have another project we will share the cost with other projects</t>
  </si>
  <si>
    <t>Assumptions</t>
  </si>
  <si>
    <t>electricity and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</si>
</sst>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_(* #,##0_);_(* \(#,##0\);_(* &quot;-&quot;??_);_(@_)"/>
    <numFmt numFmtId="167" formatCode="_(* #,##0.0_);_(* \(#,##0.0\);_(* &quot;-&quot;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i/>
      <u/>
      <sz val="1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rgb="FFFF0000"/>
      <name val="Arial Black"/>
      <family val="2"/>
    </font>
    <font>
      <b/>
      <sz val="10"/>
      <color theme="8" tint="-0.24997711111789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9"/>
      <color rgb="FFFF0000"/>
      <name val="Arial Black"/>
      <family val="2"/>
    </font>
    <font>
      <u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2" tint="-0.89999084444715716"/>
      <name val="Calibri"/>
      <family val="2"/>
      <scheme val="minor"/>
    </font>
    <font>
      <sz val="10"/>
      <color theme="2" tint="-0.89999084444715716"/>
      <name val="Calibri"/>
      <family val="2"/>
      <scheme val="minor"/>
    </font>
    <font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Trellis">
        <bgColor theme="0"/>
      </patternFill>
    </fill>
    <fill>
      <patternFill patternType="lightTrellis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52">
    <xf numFmtId="0" fontId="0" fillId="0" borderId="0" xfId="0"/>
    <xf numFmtId="0" fontId="4" fillId="2" borderId="0" xfId="6" applyFill="1"/>
    <xf numFmtId="0" fontId="9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 applyAlignment="1"/>
    <xf numFmtId="0" fontId="2" fillId="2" borderId="0" xfId="0" applyFont="1" applyFill="1"/>
    <xf numFmtId="166" fontId="9" fillId="0" borderId="0" xfId="1" applyNumberFormat="1" applyFont="1"/>
    <xf numFmtId="0" fontId="12" fillId="2" borderId="0" xfId="0" applyFont="1" applyFill="1"/>
    <xf numFmtId="0" fontId="13" fillId="2" borderId="0" xfId="0" applyFont="1" applyFill="1"/>
    <xf numFmtId="166" fontId="9" fillId="2" borderId="0" xfId="1" applyNumberFormat="1" applyFont="1" applyFill="1"/>
    <xf numFmtId="0" fontId="7" fillId="2" borderId="0" xfId="6" applyFont="1" applyFill="1"/>
    <xf numFmtId="9" fontId="7" fillId="2" borderId="0" xfId="2" applyFont="1" applyFill="1"/>
    <xf numFmtId="166" fontId="7" fillId="2" borderId="0" xfId="1" applyNumberFormat="1" applyFont="1" applyFill="1"/>
    <xf numFmtId="0" fontId="7" fillId="0" borderId="0" xfId="6" applyFont="1"/>
    <xf numFmtId="43" fontId="7" fillId="0" borderId="0" xfId="6" applyNumberFormat="1" applyFont="1"/>
    <xf numFmtId="0" fontId="7" fillId="0" borderId="0" xfId="6" applyFont="1" applyFill="1"/>
    <xf numFmtId="0" fontId="7" fillId="0" borderId="0" xfId="0" applyFont="1"/>
    <xf numFmtId="0" fontId="7" fillId="0" borderId="0" xfId="0" applyFont="1" applyBorder="1"/>
    <xf numFmtId="9" fontId="7" fillId="0" borderId="0" xfId="2" applyFont="1"/>
    <xf numFmtId="166" fontId="7" fillId="0" borderId="0" xfId="1" applyNumberFormat="1" applyFont="1"/>
    <xf numFmtId="0" fontId="7" fillId="2" borderId="0" xfId="6" applyFont="1" applyFill="1" applyBorder="1"/>
    <xf numFmtId="166" fontId="1" fillId="2" borderId="0" xfId="1" applyNumberFormat="1" applyFont="1" applyFill="1" applyBorder="1"/>
    <xf numFmtId="0" fontId="7" fillId="0" borderId="0" xfId="6" applyFont="1" applyFill="1" applyBorder="1"/>
    <xf numFmtId="166" fontId="6" fillId="2" borderId="0" xfId="1" applyNumberFormat="1" applyFont="1" applyFill="1" applyBorder="1"/>
    <xf numFmtId="0" fontId="6" fillId="2" borderId="0" xfId="6" applyFont="1" applyFill="1" applyBorder="1" applyAlignment="1"/>
    <xf numFmtId="166" fontId="7" fillId="0" borderId="0" xfId="1" applyNumberFormat="1" applyFont="1" applyAlignment="1">
      <alignment horizontal="center"/>
    </xf>
    <xf numFmtId="0" fontId="6" fillId="2" borderId="2" xfId="6" applyFont="1" applyFill="1" applyBorder="1" applyAlignment="1">
      <alignment horizontal="center"/>
    </xf>
    <xf numFmtId="0" fontId="6" fillId="2" borderId="0" xfId="6" applyFont="1" applyFill="1" applyBorder="1" applyAlignment="1">
      <alignment horizontal="center"/>
    </xf>
    <xf numFmtId="0" fontId="6" fillId="2" borderId="2" xfId="6" applyFont="1" applyFill="1" applyBorder="1" applyAlignment="1"/>
    <xf numFmtId="0" fontId="9" fillId="2" borderId="0" xfId="0" applyFont="1" applyFill="1"/>
    <xf numFmtId="39" fontId="15" fillId="2" borderId="3" xfId="4" applyNumberFormat="1" applyFont="1" applyFill="1" applyBorder="1" applyAlignment="1" applyProtection="1">
      <alignment horizontal="center" vertical="center"/>
    </xf>
    <xf numFmtId="39" fontId="15" fillId="2" borderId="3" xfId="4" applyNumberFormat="1" applyFont="1" applyFill="1" applyBorder="1" applyAlignment="1" applyProtection="1">
      <alignment horizontal="left" vertical="center" indent="2"/>
    </xf>
    <xf numFmtId="43" fontId="6" fillId="8" borderId="3" xfId="3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43" fontId="6" fillId="9" borderId="3" xfId="3" applyFont="1" applyFill="1" applyBorder="1" applyAlignment="1">
      <alignment horizontal="center" vertical="center"/>
    </xf>
    <xf numFmtId="39" fontId="6" fillId="8" borderId="3" xfId="0" applyNumberFormat="1" applyFont="1" applyFill="1" applyBorder="1" applyAlignment="1">
      <alignment horizontal="center" vertical="center"/>
    </xf>
    <xf numFmtId="166" fontId="6" fillId="3" borderId="3" xfId="1" applyNumberFormat="1" applyFont="1" applyFill="1" applyBorder="1" applyAlignment="1">
      <alignment horizontal="center" vertical="center"/>
    </xf>
    <xf numFmtId="166" fontId="6" fillId="3" borderId="3" xfId="1" applyNumberFormat="1" applyFont="1" applyFill="1" applyBorder="1" applyAlignment="1">
      <alignment horizontal="center"/>
    </xf>
    <xf numFmtId="0" fontId="6" fillId="0" borderId="3" xfId="6" applyNumberFormat="1" applyFont="1" applyFill="1" applyBorder="1" applyAlignment="1">
      <alignment horizontal="right" vertical="center"/>
    </xf>
    <xf numFmtId="166" fontId="6" fillId="0" borderId="3" xfId="7" applyNumberFormat="1" applyFont="1" applyFill="1" applyBorder="1" applyAlignment="1">
      <alignment horizontal="right" vertical="center"/>
    </xf>
    <xf numFmtId="9" fontId="6" fillId="0" borderId="3" xfId="2" applyFont="1" applyFill="1" applyBorder="1" applyAlignment="1">
      <alignment horizontal="right" vertical="center"/>
    </xf>
    <xf numFmtId="166" fontId="7" fillId="0" borderId="3" xfId="1" applyNumberFormat="1" applyFont="1" applyFill="1" applyBorder="1" applyAlignment="1">
      <alignment horizontal="right" vertical="center"/>
    </xf>
    <xf numFmtId="166" fontId="7" fillId="0" borderId="3" xfId="7" applyNumberFormat="1" applyFont="1" applyFill="1" applyBorder="1" applyAlignment="1" applyProtection="1">
      <alignment horizontal="right" vertical="center"/>
    </xf>
    <xf numFmtId="166" fontId="7" fillId="0" borderId="3" xfId="7" applyNumberFormat="1" applyFont="1" applyFill="1" applyBorder="1" applyAlignment="1">
      <alignment horizontal="right" vertical="center"/>
    </xf>
    <xf numFmtId="0" fontId="7" fillId="0" borderId="3" xfId="9" applyFont="1" applyFill="1" applyBorder="1" applyAlignment="1" applyProtection="1">
      <alignment horizontal="left" vertical="center" wrapText="1" indent="3"/>
    </xf>
    <xf numFmtId="9" fontId="7" fillId="0" borderId="3" xfId="2" applyFont="1" applyFill="1" applyBorder="1" applyAlignment="1" applyProtection="1">
      <alignment horizontal="right" vertical="center"/>
    </xf>
    <xf numFmtId="9" fontId="7" fillId="0" borderId="3" xfId="2" applyFont="1" applyFill="1" applyBorder="1" applyAlignment="1">
      <alignment horizontal="right" vertical="center"/>
    </xf>
    <xf numFmtId="166" fontId="6" fillId="4" borderId="3" xfId="7" applyNumberFormat="1" applyFont="1" applyFill="1" applyBorder="1" applyAlignment="1">
      <alignment horizontal="left" vertical="center" wrapText="1"/>
    </xf>
    <xf numFmtId="166" fontId="6" fillId="4" borderId="3" xfId="7" applyNumberFormat="1" applyFont="1" applyFill="1" applyBorder="1" applyAlignment="1">
      <alignment vertical="center" wrapText="1"/>
    </xf>
    <xf numFmtId="9" fontId="6" fillId="4" borderId="3" xfId="2" applyFont="1" applyFill="1" applyBorder="1" applyAlignment="1">
      <alignment vertical="center" wrapText="1"/>
    </xf>
    <xf numFmtId="166" fontId="6" fillId="4" borderId="3" xfId="1" applyNumberFormat="1" applyFont="1" applyFill="1" applyBorder="1" applyAlignment="1">
      <alignment vertical="center" wrapText="1"/>
    </xf>
    <xf numFmtId="0" fontId="6" fillId="0" borderId="3" xfId="9" applyFont="1" applyFill="1" applyBorder="1" applyAlignment="1" applyProtection="1">
      <alignment vertical="center" wrapText="1"/>
    </xf>
    <xf numFmtId="166" fontId="6" fillId="0" borderId="3" xfId="1" applyNumberFormat="1" applyFont="1" applyFill="1" applyBorder="1" applyAlignment="1">
      <alignment horizontal="right" vertical="center"/>
    </xf>
    <xf numFmtId="166" fontId="7" fillId="0" borderId="3" xfId="1" applyNumberFormat="1" applyFont="1" applyFill="1" applyBorder="1"/>
    <xf numFmtId="0" fontId="7" fillId="0" borderId="3" xfId="9" applyFont="1" applyFill="1" applyBorder="1" applyAlignment="1" applyProtection="1">
      <alignment vertical="center" wrapText="1"/>
    </xf>
    <xf numFmtId="166" fontId="7" fillId="0" borderId="3" xfId="10" applyNumberFormat="1" applyFont="1" applyFill="1" applyBorder="1" applyAlignment="1" applyProtection="1">
      <alignment horizontal="right" vertical="center"/>
    </xf>
    <xf numFmtId="166" fontId="7" fillId="0" borderId="3" xfId="10" applyNumberFormat="1" applyFont="1" applyFill="1" applyBorder="1" applyAlignment="1">
      <alignment horizontal="right" vertical="center"/>
    </xf>
    <xf numFmtId="0" fontId="6" fillId="5" borderId="3" xfId="0" applyFont="1" applyFill="1" applyBorder="1"/>
    <xf numFmtId="0" fontId="6" fillId="5" borderId="3" xfId="0" applyFont="1" applyFill="1" applyBorder="1" applyAlignment="1">
      <alignment horizontal="right"/>
    </xf>
    <xf numFmtId="165" fontId="6" fillId="5" borderId="3" xfId="3" applyNumberFormat="1" applyFont="1" applyFill="1" applyBorder="1"/>
    <xf numFmtId="9" fontId="6" fillId="5" borderId="3" xfId="2" applyFont="1" applyFill="1" applyBorder="1"/>
    <xf numFmtId="166" fontId="6" fillId="5" borderId="3" xfId="1" applyNumberFormat="1" applyFont="1" applyFill="1" applyBorder="1"/>
    <xf numFmtId="166" fontId="6" fillId="0" borderId="3" xfId="7" applyNumberFormat="1" applyFont="1" applyFill="1" applyBorder="1" applyAlignment="1">
      <alignment horizontal="left" vertical="center" wrapText="1"/>
    </xf>
    <xf numFmtId="166" fontId="6" fillId="2" borderId="3" xfId="3" applyNumberFormat="1" applyFont="1" applyFill="1" applyBorder="1"/>
    <xf numFmtId="9" fontId="6" fillId="2" borderId="3" xfId="2" applyFont="1" applyFill="1" applyBorder="1"/>
    <xf numFmtId="166" fontId="6" fillId="2" borderId="3" xfId="1" applyNumberFormat="1" applyFont="1" applyFill="1" applyBorder="1"/>
    <xf numFmtId="0" fontId="6" fillId="2" borderId="3" xfId="6" applyFont="1" applyFill="1" applyBorder="1" applyAlignment="1">
      <alignment horizontal="left" wrapText="1" indent="3"/>
    </xf>
    <xf numFmtId="166" fontId="7" fillId="2" borderId="3" xfId="3" applyNumberFormat="1" applyFont="1" applyFill="1" applyBorder="1"/>
    <xf numFmtId="9" fontId="7" fillId="2" borderId="3" xfId="2" applyFont="1" applyFill="1" applyBorder="1"/>
    <xf numFmtId="166" fontId="7" fillId="0" borderId="3" xfId="3" applyNumberFormat="1" applyFont="1" applyFill="1" applyBorder="1"/>
    <xf numFmtId="9" fontId="7" fillId="0" borderId="3" xfId="2" applyFont="1" applyFill="1" applyBorder="1"/>
    <xf numFmtId="0" fontId="6" fillId="2" borderId="3" xfId="0" applyFont="1" applyFill="1" applyBorder="1" applyAlignment="1">
      <alignment horizontal="left" wrapText="1" indent="3"/>
    </xf>
    <xf numFmtId="0" fontId="6" fillId="2" borderId="3" xfId="0" applyFont="1" applyFill="1" applyBorder="1"/>
    <xf numFmtId="37" fontId="7" fillId="2" borderId="3" xfId="0" applyNumberFormat="1" applyFont="1" applyFill="1" applyBorder="1"/>
    <xf numFmtId="166" fontId="7" fillId="2" borderId="3" xfId="1" applyNumberFormat="1" applyFont="1" applyFill="1" applyBorder="1"/>
    <xf numFmtId="0" fontId="7" fillId="0" borderId="3" xfId="0" applyFont="1" applyFill="1" applyBorder="1"/>
    <xf numFmtId="5" fontId="7" fillId="0" borderId="3" xfId="0" applyNumberFormat="1" applyFont="1" applyFill="1" applyBorder="1" applyAlignment="1">
      <alignment horizontal="right"/>
    </xf>
    <xf numFmtId="0" fontId="7" fillId="2" borderId="3" xfId="0" applyFont="1" applyFill="1" applyBorder="1"/>
    <xf numFmtId="37" fontId="7" fillId="0" borderId="3" xfId="0" applyNumberFormat="1" applyFont="1" applyFill="1" applyBorder="1"/>
    <xf numFmtId="166" fontId="10" fillId="2" borderId="3" xfId="3" applyNumberFormat="1" applyFont="1" applyFill="1" applyBorder="1"/>
    <xf numFmtId="165" fontId="6" fillId="2" borderId="3" xfId="3" applyNumberFormat="1" applyFont="1" applyFill="1" applyBorder="1"/>
    <xf numFmtId="9" fontId="10" fillId="2" borderId="3" xfId="2" applyFont="1" applyFill="1" applyBorder="1"/>
    <xf numFmtId="165" fontId="7" fillId="0" borderId="3" xfId="3" applyNumberFormat="1" applyFont="1" applyFill="1" applyBorder="1"/>
    <xf numFmtId="165" fontId="7" fillId="2" borderId="3" xfId="3" applyNumberFormat="1" applyFont="1" applyFill="1" applyBorder="1"/>
    <xf numFmtId="166" fontId="6" fillId="0" borderId="3" xfId="1" applyNumberFormat="1" applyFont="1" applyFill="1" applyBorder="1"/>
    <xf numFmtId="166" fontId="11" fillId="2" borderId="3" xfId="3" applyNumberFormat="1" applyFont="1" applyFill="1" applyBorder="1" applyAlignment="1"/>
    <xf numFmtId="165" fontId="11" fillId="2" borderId="3" xfId="3" applyNumberFormat="1" applyFont="1" applyFill="1" applyBorder="1" applyAlignment="1"/>
    <xf numFmtId="9" fontId="11" fillId="2" borderId="3" xfId="2" applyFont="1" applyFill="1" applyBorder="1" applyAlignment="1"/>
    <xf numFmtId="166" fontId="11" fillId="2" borderId="3" xfId="1" applyNumberFormat="1" applyFont="1" applyFill="1" applyBorder="1" applyAlignment="1"/>
    <xf numFmtId="165" fontId="8" fillId="0" borderId="3" xfId="3" applyNumberFormat="1" applyFont="1" applyFill="1" applyBorder="1"/>
    <xf numFmtId="166" fontId="6" fillId="7" borderId="3" xfId="7" applyNumberFormat="1" applyFont="1" applyFill="1" applyBorder="1" applyAlignment="1">
      <alignment horizontal="left" vertical="center" wrapText="1"/>
    </xf>
    <xf numFmtId="166" fontId="6" fillId="7" borderId="3" xfId="7" applyNumberFormat="1" applyFont="1" applyFill="1" applyBorder="1" applyAlignment="1">
      <alignment vertical="center" wrapText="1"/>
    </xf>
    <xf numFmtId="9" fontId="6" fillId="7" borderId="3" xfId="2" applyFont="1" applyFill="1" applyBorder="1" applyAlignment="1">
      <alignment vertical="center" wrapText="1"/>
    </xf>
    <xf numFmtId="166" fontId="6" fillId="7" borderId="3" xfId="1" applyNumberFormat="1" applyFont="1" applyFill="1" applyBorder="1" applyAlignment="1">
      <alignment vertical="center" wrapText="1"/>
    </xf>
    <xf numFmtId="166" fontId="6" fillId="0" borderId="3" xfId="7" applyNumberFormat="1" applyFont="1" applyFill="1" applyBorder="1" applyAlignment="1">
      <alignment vertical="center" wrapText="1"/>
    </xf>
    <xf numFmtId="9" fontId="6" fillId="0" borderId="3" xfId="2" applyFont="1" applyFill="1" applyBorder="1" applyAlignment="1">
      <alignment vertical="center" wrapText="1"/>
    </xf>
    <xf numFmtId="166" fontId="6" fillId="0" borderId="3" xfId="1" applyNumberFormat="1" applyFont="1" applyFill="1" applyBorder="1" applyAlignment="1">
      <alignment vertical="center" wrapText="1"/>
    </xf>
    <xf numFmtId="166" fontId="8" fillId="0" borderId="3" xfId="1" applyNumberFormat="1" applyFont="1" applyFill="1" applyBorder="1"/>
    <xf numFmtId="0" fontId="7" fillId="0" borderId="3" xfId="9" applyFont="1" applyFill="1" applyBorder="1" applyAlignment="1" applyProtection="1">
      <alignment horizontal="left" vertical="center" wrapText="1"/>
    </xf>
    <xf numFmtId="0" fontId="6" fillId="5" borderId="3" xfId="0" applyFont="1" applyFill="1" applyBorder="1" applyAlignment="1">
      <alignment vertical="center" wrapText="1"/>
    </xf>
    <xf numFmtId="166" fontId="6" fillId="5" borderId="3" xfId="1" applyNumberFormat="1" applyFont="1" applyFill="1" applyBorder="1" applyAlignment="1">
      <alignment vertical="center"/>
    </xf>
    <xf numFmtId="0" fontId="6" fillId="5" borderId="3" xfId="0" applyFont="1" applyFill="1" applyBorder="1" applyAlignment="1">
      <alignment wrapText="1"/>
    </xf>
    <xf numFmtId="166" fontId="6" fillId="5" borderId="3" xfId="1" applyNumberFormat="1" applyFont="1" applyFill="1" applyBorder="1" applyAlignment="1"/>
    <xf numFmtId="166" fontId="6" fillId="4" borderId="3" xfId="1" applyNumberFormat="1" applyFont="1" applyFill="1" applyBorder="1" applyAlignment="1">
      <alignment horizontal="center" vertical="center" wrapText="1"/>
    </xf>
    <xf numFmtId="166" fontId="6" fillId="5" borderId="3" xfId="1" applyNumberFormat="1" applyFont="1" applyFill="1" applyBorder="1" applyAlignment="1">
      <alignment horizontal="center" vertical="center"/>
    </xf>
    <xf numFmtId="166" fontId="6" fillId="5" borderId="3" xfId="1" applyNumberFormat="1" applyFont="1" applyFill="1" applyBorder="1" applyAlignment="1">
      <alignment horizontal="center"/>
    </xf>
    <xf numFmtId="0" fontId="6" fillId="2" borderId="3" xfId="6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left" wrapText="1"/>
    </xf>
    <xf numFmtId="0" fontId="6" fillId="0" borderId="3" xfId="6" applyNumberFormat="1" applyFont="1" applyFill="1" applyBorder="1" applyAlignment="1">
      <alignment horizontal="left" vertical="center"/>
    </xf>
    <xf numFmtId="0" fontId="7" fillId="0" borderId="3" xfId="9" applyFont="1" applyFill="1" applyBorder="1" applyAlignment="1" applyProtection="1">
      <alignment horizontal="left" vertical="center" wrapText="1" indent="6"/>
    </xf>
    <xf numFmtId="0" fontId="6" fillId="0" borderId="3" xfId="6" applyNumberFormat="1" applyFont="1" applyFill="1" applyBorder="1" applyAlignment="1">
      <alignment horizontal="left" vertical="center" indent="4"/>
    </xf>
    <xf numFmtId="0" fontId="9" fillId="0" borderId="0" xfId="0" applyFont="1" applyFill="1" applyBorder="1"/>
    <xf numFmtId="0" fontId="9" fillId="0" borderId="0" xfId="0" applyFont="1" applyAlignment="1"/>
    <xf numFmtId="0" fontId="9" fillId="0" borderId="0" xfId="0" applyFont="1" applyBorder="1"/>
    <xf numFmtId="0" fontId="7" fillId="2" borderId="0" xfId="6" applyFont="1" applyFill="1" applyBorder="1" applyAlignment="1"/>
    <xf numFmtId="0" fontId="18" fillId="0" borderId="3" xfId="6" applyNumberFormat="1" applyFont="1" applyFill="1" applyBorder="1" applyAlignment="1">
      <alignment horizontal="left" vertical="center"/>
    </xf>
    <xf numFmtId="166" fontId="7" fillId="0" borderId="3" xfId="7" applyNumberFormat="1" applyFont="1" applyFill="1" applyBorder="1" applyAlignment="1">
      <alignment horizontal="left" vertical="center" wrapText="1"/>
    </xf>
    <xf numFmtId="0" fontId="7" fillId="2" borderId="3" xfId="6" applyFont="1" applyFill="1" applyBorder="1" applyAlignment="1">
      <alignment wrapText="1"/>
    </xf>
    <xf numFmtId="0" fontId="7" fillId="2" borderId="3" xfId="6" applyFont="1" applyFill="1" applyBorder="1" applyAlignment="1">
      <alignment horizontal="left" wrapText="1" indent="3"/>
    </xf>
    <xf numFmtId="0" fontId="7" fillId="2" borderId="3" xfId="0" applyFont="1" applyFill="1" applyBorder="1" applyAlignment="1">
      <alignment horizontal="left" wrapText="1" indent="3"/>
    </xf>
    <xf numFmtId="0" fontId="7" fillId="2" borderId="3" xfId="0" applyFont="1" applyFill="1" applyBorder="1" applyAlignment="1">
      <alignment wrapText="1"/>
    </xf>
    <xf numFmtId="0" fontId="18" fillId="2" borderId="3" xfId="0" applyFont="1" applyFill="1" applyBorder="1" applyAlignment="1">
      <alignment horizontal="left" wrapText="1"/>
    </xf>
    <xf numFmtId="0" fontId="7" fillId="0" borderId="3" xfId="6" applyNumberFormat="1" applyFont="1" applyFill="1" applyBorder="1" applyAlignment="1">
      <alignment horizontal="left" vertical="center" indent="3"/>
    </xf>
    <xf numFmtId="39" fontId="15" fillId="11" borderId="3" xfId="4" applyNumberFormat="1" applyFont="1" applyFill="1" applyBorder="1" applyAlignment="1" applyProtection="1">
      <alignment horizontal="left" vertical="center" indent="2"/>
    </xf>
    <xf numFmtId="43" fontId="6" fillId="8" borderId="3" xfId="3" applyFont="1" applyFill="1" applyBorder="1" applyAlignment="1">
      <alignment horizontal="left" vertical="center" indent="3"/>
    </xf>
    <xf numFmtId="43" fontId="6" fillId="8" borderId="3" xfId="3" applyFont="1" applyFill="1" applyBorder="1" applyAlignment="1">
      <alignment horizontal="left" vertical="center" indent="4"/>
    </xf>
    <xf numFmtId="0" fontId="7" fillId="2" borderId="0" xfId="6" applyFont="1" applyFill="1" applyAlignment="1">
      <alignment horizontal="center"/>
    </xf>
    <xf numFmtId="166" fontId="7" fillId="12" borderId="3" xfId="1" applyNumberFormat="1" applyFont="1" applyFill="1" applyBorder="1" applyAlignment="1">
      <alignment horizontal="right" vertical="center"/>
    </xf>
    <xf numFmtId="166" fontId="6" fillId="12" borderId="3" xfId="1" applyNumberFormat="1" applyFont="1" applyFill="1" applyBorder="1" applyAlignment="1">
      <alignment vertical="center" wrapText="1"/>
    </xf>
    <xf numFmtId="166" fontId="6" fillId="12" borderId="3" xfId="1" applyNumberFormat="1" applyFont="1" applyFill="1" applyBorder="1" applyAlignment="1">
      <alignment vertical="center"/>
    </xf>
    <xf numFmtId="166" fontId="6" fillId="12" borderId="3" xfId="1" applyNumberFormat="1" applyFont="1" applyFill="1" applyBorder="1"/>
    <xf numFmtId="166" fontId="6" fillId="12" borderId="3" xfId="1" applyNumberFormat="1" applyFont="1" applyFill="1" applyBorder="1" applyAlignment="1"/>
    <xf numFmtId="166" fontId="7" fillId="14" borderId="3" xfId="1" applyNumberFormat="1" applyFont="1" applyFill="1" applyBorder="1" applyAlignment="1">
      <alignment horizontal="right" vertical="center"/>
    </xf>
    <xf numFmtId="166" fontId="6" fillId="14" borderId="3" xfId="1" applyNumberFormat="1" applyFont="1" applyFill="1" applyBorder="1" applyAlignment="1">
      <alignment vertical="center" wrapText="1"/>
    </xf>
    <xf numFmtId="0" fontId="18" fillId="14" borderId="3" xfId="6" applyNumberFormat="1" applyFont="1" applyFill="1" applyBorder="1" applyAlignment="1">
      <alignment horizontal="left" vertical="center"/>
    </xf>
    <xf numFmtId="166" fontId="6" fillId="14" borderId="3" xfId="1" applyNumberFormat="1" applyFont="1" applyFill="1" applyBorder="1" applyAlignment="1">
      <alignment vertical="center"/>
    </xf>
    <xf numFmtId="166" fontId="6" fillId="14" borderId="3" xfId="1" applyNumberFormat="1" applyFont="1" applyFill="1" applyBorder="1"/>
    <xf numFmtId="166" fontId="6" fillId="14" borderId="3" xfId="1" applyNumberFormat="1" applyFont="1" applyFill="1" applyBorder="1" applyAlignment="1"/>
    <xf numFmtId="39" fontId="15" fillId="11" borderId="14" xfId="4" applyNumberFormat="1" applyFont="1" applyFill="1" applyBorder="1" applyAlignment="1" applyProtection="1">
      <alignment horizontal="center" vertical="center"/>
    </xf>
    <xf numFmtId="39" fontId="15" fillId="11" borderId="14" xfId="4" applyNumberFormat="1" applyFont="1" applyFill="1" applyBorder="1" applyAlignment="1" applyProtection="1">
      <alignment horizontal="left" vertical="center" indent="2"/>
    </xf>
    <xf numFmtId="0" fontId="0" fillId="15" borderId="17" xfId="0" applyFill="1" applyBorder="1" applyAlignment="1">
      <alignment horizontal="center"/>
    </xf>
    <xf numFmtId="0" fontId="0" fillId="15" borderId="11" xfId="0" applyFill="1" applyBorder="1"/>
    <xf numFmtId="0" fontId="2" fillId="15" borderId="11" xfId="0" applyFont="1" applyFill="1" applyBorder="1"/>
    <xf numFmtId="0" fontId="9" fillId="2" borderId="0" xfId="0" applyFont="1" applyFill="1" applyAlignment="1">
      <alignment horizontal="center"/>
    </xf>
    <xf numFmtId="0" fontId="9" fillId="2" borderId="3" xfId="0" applyFont="1" applyFill="1" applyBorder="1"/>
    <xf numFmtId="166" fontId="6" fillId="9" borderId="3" xfId="1" applyNumberFormat="1" applyFont="1" applyFill="1" applyBorder="1" applyAlignment="1">
      <alignment horizontal="center"/>
    </xf>
    <xf numFmtId="166" fontId="7" fillId="6" borderId="3" xfId="1" applyNumberFormat="1" applyFont="1" applyFill="1" applyBorder="1" applyAlignment="1">
      <alignment horizontal="center" vertical="center"/>
    </xf>
    <xf numFmtId="166" fontId="6" fillId="6" borderId="3" xfId="1" applyNumberFormat="1" applyFont="1" applyFill="1" applyBorder="1" applyAlignment="1">
      <alignment horizontal="center"/>
    </xf>
    <xf numFmtId="166" fontId="11" fillId="6" borderId="3" xfId="1" applyNumberFormat="1" applyFont="1" applyFill="1" applyBorder="1" applyAlignment="1">
      <alignment horizontal="center"/>
    </xf>
    <xf numFmtId="43" fontId="7" fillId="2" borderId="0" xfId="1" applyFont="1" applyFill="1"/>
    <xf numFmtId="166" fontId="7" fillId="2" borderId="0" xfId="1" applyNumberFormat="1" applyFont="1" applyFill="1" applyBorder="1" applyAlignment="1"/>
    <xf numFmtId="166" fontId="18" fillId="0" borderId="3" xfId="1" applyNumberFormat="1" applyFont="1" applyFill="1" applyBorder="1" applyAlignment="1">
      <alignment horizontal="left" vertical="center"/>
    </xf>
    <xf numFmtId="166" fontId="7" fillId="0" borderId="3" xfId="1" applyNumberFormat="1" applyFont="1" applyFill="1" applyBorder="1" applyAlignment="1">
      <alignment horizontal="left" vertical="center" indent="3"/>
    </xf>
    <xf numFmtId="166" fontId="7" fillId="0" borderId="3" xfId="1" applyNumberFormat="1" applyFont="1" applyFill="1" applyBorder="1" applyAlignment="1" applyProtection="1">
      <alignment horizontal="left" vertical="center" wrapText="1" indent="3"/>
    </xf>
    <xf numFmtId="166" fontId="7" fillId="0" borderId="3" xfId="1" applyNumberFormat="1" applyFont="1" applyFill="1" applyBorder="1" applyAlignment="1" applyProtection="1">
      <alignment vertical="center" wrapText="1"/>
    </xf>
    <xf numFmtId="166" fontId="7" fillId="0" borderId="3" xfId="1" applyNumberFormat="1" applyFont="1" applyFill="1" applyBorder="1" applyAlignment="1">
      <alignment horizontal="left" vertical="center" wrapText="1"/>
    </xf>
    <xf numFmtId="166" fontId="7" fillId="2" borderId="3" xfId="1" applyNumberFormat="1" applyFont="1" applyFill="1" applyBorder="1" applyAlignment="1">
      <alignment wrapText="1"/>
    </xf>
    <xf numFmtId="166" fontId="18" fillId="2" borderId="3" xfId="1" applyNumberFormat="1" applyFont="1" applyFill="1" applyBorder="1" applyAlignment="1">
      <alignment horizontal="left" wrapText="1"/>
    </xf>
    <xf numFmtId="0" fontId="9" fillId="2" borderId="0" xfId="0" applyFont="1" applyFill="1" applyBorder="1"/>
    <xf numFmtId="0" fontId="17" fillId="2" borderId="0" xfId="0" applyFont="1" applyFill="1" applyBorder="1" applyAlignment="1">
      <alignment horizontal="center"/>
    </xf>
    <xf numFmtId="166" fontId="14" fillId="2" borderId="0" xfId="1" applyNumberFormat="1" applyFont="1" applyFill="1" applyBorder="1"/>
    <xf numFmtId="0" fontId="9" fillId="15" borderId="18" xfId="0" applyFont="1" applyFill="1" applyBorder="1" applyAlignment="1">
      <alignment horizontal="center"/>
    </xf>
    <xf numFmtId="0" fontId="9" fillId="2" borderId="13" xfId="0" applyFont="1" applyFill="1" applyBorder="1"/>
    <xf numFmtId="0" fontId="9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166" fontId="19" fillId="9" borderId="3" xfId="1" applyNumberFormat="1" applyFont="1" applyFill="1" applyBorder="1" applyAlignment="1">
      <alignment horizontal="center"/>
    </xf>
    <xf numFmtId="166" fontId="9" fillId="2" borderId="0" xfId="1" applyNumberFormat="1" applyFont="1" applyFill="1" applyBorder="1"/>
    <xf numFmtId="166" fontId="6" fillId="11" borderId="3" xfId="1" applyNumberFormat="1" applyFont="1" applyFill="1" applyBorder="1"/>
    <xf numFmtId="166" fontId="6" fillId="11" borderId="14" xfId="1" applyNumberFormat="1" applyFont="1" applyFill="1" applyBorder="1"/>
    <xf numFmtId="166" fontId="20" fillId="13" borderId="3" xfId="0" applyNumberFormat="1" applyFont="1" applyFill="1" applyBorder="1" applyAlignment="1">
      <alignment horizontal="center" vertical="center" wrapText="1"/>
    </xf>
    <xf numFmtId="166" fontId="21" fillId="13" borderId="3" xfId="7" applyNumberFormat="1" applyFont="1" applyFill="1" applyBorder="1" applyAlignment="1">
      <alignment horizontal="right" vertical="center"/>
    </xf>
    <xf numFmtId="165" fontId="20" fillId="13" borderId="3" xfId="1" applyNumberFormat="1" applyFont="1" applyFill="1" applyBorder="1" applyAlignment="1">
      <alignment vertical="center" wrapText="1"/>
    </xf>
    <xf numFmtId="166" fontId="20" fillId="13" borderId="3" xfId="1" applyNumberFormat="1" applyFont="1" applyFill="1" applyBorder="1" applyAlignment="1">
      <alignment vertical="center" wrapText="1"/>
    </xf>
    <xf numFmtId="165" fontId="20" fillId="13" borderId="3" xfId="3" applyNumberFormat="1" applyFont="1" applyFill="1" applyBorder="1"/>
    <xf numFmtId="0" fontId="9" fillId="10" borderId="3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vertical="center" wrapText="1"/>
    </xf>
    <xf numFmtId="0" fontId="9" fillId="10" borderId="6" xfId="0" applyFont="1" applyFill="1" applyBorder="1" applyAlignment="1">
      <alignment vertical="center" wrapText="1"/>
    </xf>
    <xf numFmtId="0" fontId="9" fillId="10" borderId="12" xfId="0" applyFont="1" applyFill="1" applyBorder="1" applyAlignment="1">
      <alignment vertical="center" wrapText="1"/>
    </xf>
    <xf numFmtId="166" fontId="6" fillId="7" borderId="14" xfId="7" applyNumberFormat="1" applyFont="1" applyFill="1" applyBorder="1" applyAlignment="1">
      <alignment horizontal="left" vertical="center" wrapText="1"/>
    </xf>
    <xf numFmtId="166" fontId="6" fillId="7" borderId="14" xfId="1" applyNumberFormat="1" applyFont="1" applyFill="1" applyBorder="1" applyAlignment="1">
      <alignment vertical="center" wrapText="1"/>
    </xf>
    <xf numFmtId="166" fontId="6" fillId="12" borderId="14" xfId="1" applyNumberFormat="1" applyFont="1" applyFill="1" applyBorder="1" applyAlignment="1">
      <alignment vertical="center" wrapText="1"/>
    </xf>
    <xf numFmtId="166" fontId="6" fillId="12" borderId="14" xfId="1" applyNumberFormat="1" applyFont="1" applyFill="1" applyBorder="1" applyAlignment="1">
      <alignment vertical="center"/>
    </xf>
    <xf numFmtId="166" fontId="7" fillId="6" borderId="14" xfId="1" applyNumberFormat="1" applyFont="1" applyFill="1" applyBorder="1" applyAlignment="1">
      <alignment horizontal="center" vertical="center"/>
    </xf>
    <xf numFmtId="0" fontId="0" fillId="15" borderId="17" xfId="0" applyFill="1" applyBorder="1"/>
    <xf numFmtId="166" fontId="7" fillId="16" borderId="11" xfId="1" applyNumberFormat="1" applyFont="1" applyFill="1" applyBorder="1"/>
    <xf numFmtId="0" fontId="9" fillId="16" borderId="11" xfId="0" applyFont="1" applyFill="1" applyBorder="1"/>
    <xf numFmtId="166" fontId="9" fillId="16" borderId="11" xfId="1" applyNumberFormat="1" applyFont="1" applyFill="1" applyBorder="1"/>
    <xf numFmtId="166" fontId="7" fillId="16" borderId="18" xfId="1" applyNumberFormat="1" applyFont="1" applyFill="1" applyBorder="1" applyAlignment="1">
      <alignment horizontal="center"/>
    </xf>
    <xf numFmtId="166" fontId="6" fillId="7" borderId="14" xfId="7" applyNumberFormat="1" applyFont="1" applyFill="1" applyBorder="1" applyAlignment="1">
      <alignment vertical="center" wrapText="1"/>
    </xf>
    <xf numFmtId="9" fontId="6" fillId="7" borderId="14" xfId="2" applyFont="1" applyFill="1" applyBorder="1" applyAlignment="1">
      <alignment vertical="center" wrapText="1"/>
    </xf>
    <xf numFmtId="165" fontId="20" fillId="13" borderId="14" xfId="1" applyNumberFormat="1" applyFont="1" applyFill="1" applyBorder="1" applyAlignment="1">
      <alignment vertical="center" wrapText="1"/>
    </xf>
    <xf numFmtId="0" fontId="0" fillId="15" borderId="18" xfId="0" applyFill="1" applyBorder="1"/>
    <xf numFmtId="167" fontId="9" fillId="0" borderId="0" xfId="0" applyNumberFormat="1" applyFont="1"/>
    <xf numFmtId="166" fontId="7" fillId="0" borderId="0" xfId="6" applyNumberFormat="1" applyFont="1"/>
    <xf numFmtId="0" fontId="7" fillId="0" borderId="22" xfId="9" applyFont="1" applyFill="1" applyBorder="1" applyAlignment="1" applyProtection="1">
      <alignment horizontal="left" vertical="center" wrapText="1" indent="3"/>
    </xf>
    <xf numFmtId="0" fontId="7" fillId="0" borderId="23" xfId="9" applyFont="1" applyFill="1" applyBorder="1" applyAlignment="1" applyProtection="1">
      <alignment horizontal="left" vertical="center" wrapText="1" indent="3"/>
    </xf>
    <xf numFmtId="0" fontId="4" fillId="0" borderId="0" xfId="0" applyFont="1"/>
    <xf numFmtId="39" fontId="6" fillId="9" borderId="3" xfId="0" applyNumberFormat="1" applyFont="1" applyFill="1" applyBorder="1" applyAlignment="1">
      <alignment horizontal="center" vertical="center" wrapText="1"/>
    </xf>
    <xf numFmtId="39" fontId="6" fillId="6" borderId="3" xfId="0" applyNumberFormat="1" applyFont="1" applyFill="1" applyBorder="1" applyAlignment="1">
      <alignment horizontal="center" vertical="center"/>
    </xf>
    <xf numFmtId="39" fontId="6" fillId="6" borderId="3" xfId="0" applyNumberFormat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left" vertical="center" wrapText="1"/>
    </xf>
    <xf numFmtId="0" fontId="7" fillId="10" borderId="3" xfId="13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 indent="3"/>
    </xf>
    <xf numFmtId="0" fontId="16" fillId="2" borderId="3" xfId="13" applyFill="1" applyBorder="1" applyAlignment="1">
      <alignment horizontal="center" vertical="center"/>
    </xf>
    <xf numFmtId="0" fontId="7" fillId="2" borderId="3" xfId="6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166" fontId="6" fillId="3" borderId="3" xfId="1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2" borderId="3" xfId="6" applyFont="1" applyFill="1" applyBorder="1" applyAlignment="1">
      <alignment horizontal="center" vertical="center"/>
    </xf>
    <xf numFmtId="166" fontId="6" fillId="6" borderId="14" xfId="1" applyNumberFormat="1" applyFont="1" applyFill="1" applyBorder="1" applyAlignment="1">
      <alignment horizontal="center" vertical="center"/>
    </xf>
    <xf numFmtId="166" fontId="6" fillId="6" borderId="19" xfId="1" applyNumberFormat="1" applyFont="1" applyFill="1" applyBorder="1" applyAlignment="1">
      <alignment horizontal="center" vertical="center"/>
    </xf>
    <xf numFmtId="166" fontId="6" fillId="6" borderId="15" xfId="1" applyNumberFormat="1" applyFont="1" applyFill="1" applyBorder="1" applyAlignment="1">
      <alignment horizontal="center" vertical="center"/>
    </xf>
    <xf numFmtId="166" fontId="6" fillId="14" borderId="14" xfId="1" applyNumberFormat="1" applyFont="1" applyFill="1" applyBorder="1" applyAlignment="1">
      <alignment horizontal="center" vertical="center" wrapText="1"/>
    </xf>
    <xf numFmtId="166" fontId="6" fillId="14" borderId="19" xfId="1" applyNumberFormat="1" applyFont="1" applyFill="1" applyBorder="1" applyAlignment="1">
      <alignment horizontal="center" vertical="center" wrapText="1"/>
    </xf>
    <xf numFmtId="166" fontId="6" fillId="14" borderId="15" xfId="1" applyNumberFormat="1" applyFont="1" applyFill="1" applyBorder="1" applyAlignment="1">
      <alignment horizontal="center" vertical="center" wrapText="1"/>
    </xf>
    <xf numFmtId="166" fontId="6" fillId="12" borderId="14" xfId="1" applyNumberFormat="1" applyFont="1" applyFill="1" applyBorder="1" applyAlignment="1">
      <alignment horizontal="center" vertical="center" wrapText="1"/>
    </xf>
    <xf numFmtId="166" fontId="6" fillId="12" borderId="19" xfId="1" applyNumberFormat="1" applyFont="1" applyFill="1" applyBorder="1" applyAlignment="1">
      <alignment horizontal="center" vertical="center" wrapText="1"/>
    </xf>
    <xf numFmtId="166" fontId="6" fillId="12" borderId="15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0" fontId="7" fillId="2" borderId="17" xfId="6" applyFont="1" applyFill="1" applyBorder="1" applyAlignment="1">
      <alignment horizontal="center" vertical="center"/>
    </xf>
    <xf numFmtId="0" fontId="7" fillId="2" borderId="11" xfId="6" applyFont="1" applyFill="1" applyBorder="1" applyAlignment="1">
      <alignment horizontal="center" vertical="center"/>
    </xf>
    <xf numFmtId="0" fontId="7" fillId="2" borderId="18" xfId="6" applyFont="1" applyFill="1" applyBorder="1" applyAlignment="1">
      <alignment horizontal="center" vertical="center"/>
    </xf>
    <xf numFmtId="166" fontId="7" fillId="6" borderId="3" xfId="1" applyNumberFormat="1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 textRotation="90"/>
    </xf>
    <xf numFmtId="0" fontId="22" fillId="2" borderId="17" xfId="13" applyFont="1" applyFill="1" applyBorder="1" applyAlignment="1">
      <alignment horizontal="center" vertical="center"/>
    </xf>
    <xf numFmtId="0" fontId="22" fillId="2" borderId="11" xfId="13" applyFont="1" applyFill="1" applyBorder="1" applyAlignment="1">
      <alignment horizontal="center" vertical="center"/>
    </xf>
    <xf numFmtId="0" fontId="22" fillId="2" borderId="18" xfId="13" applyFont="1" applyFill="1" applyBorder="1" applyAlignment="1">
      <alignment horizontal="center" vertical="center"/>
    </xf>
    <xf numFmtId="166" fontId="6" fillId="1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166" fontId="6" fillId="3" borderId="3" xfId="0" applyNumberFormat="1" applyFont="1" applyFill="1" applyBorder="1" applyAlignment="1">
      <alignment horizontal="center" vertical="center" wrapText="1"/>
    </xf>
    <xf numFmtId="166" fontId="6" fillId="3" borderId="3" xfId="0" applyNumberFormat="1" applyFont="1" applyFill="1" applyBorder="1" applyAlignment="1">
      <alignment horizontal="center" vertical="center"/>
    </xf>
    <xf numFmtId="9" fontId="6" fillId="3" borderId="3" xfId="2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vertical="center" wrapText="1"/>
    </xf>
    <xf numFmtId="0" fontId="9" fillId="10" borderId="7" xfId="0" applyFont="1" applyFill="1" applyBorder="1" applyAlignment="1">
      <alignment vertical="center" wrapText="1"/>
    </xf>
    <xf numFmtId="0" fontId="7" fillId="10" borderId="4" xfId="13" applyFont="1" applyFill="1" applyBorder="1" applyAlignment="1">
      <alignment vertical="center" wrapText="1"/>
    </xf>
    <xf numFmtId="0" fontId="7" fillId="10" borderId="5" xfId="13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9" fillId="10" borderId="9" xfId="0" applyFont="1" applyFill="1" applyBorder="1" applyAlignment="1">
      <alignment vertical="center" wrapText="1"/>
    </xf>
    <xf numFmtId="0" fontId="9" fillId="10" borderId="10" xfId="0" applyFont="1" applyFill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 indent="2"/>
    </xf>
    <xf numFmtId="0" fontId="9" fillId="0" borderId="11" xfId="0" applyFont="1" applyBorder="1" applyAlignment="1">
      <alignment horizontal="left" vertical="center" wrapText="1" indent="2"/>
    </xf>
    <xf numFmtId="0" fontId="9" fillId="0" borderId="18" xfId="0" applyFont="1" applyBorder="1" applyAlignment="1">
      <alignment horizontal="left" vertical="center" wrapText="1" indent="2"/>
    </xf>
    <xf numFmtId="0" fontId="7" fillId="2" borderId="21" xfId="0" applyFont="1" applyFill="1" applyBorder="1" applyAlignment="1">
      <alignment horizontal="left" wrapText="1" indent="3"/>
    </xf>
    <xf numFmtId="0" fontId="23" fillId="0" borderId="0" xfId="0" applyFont="1"/>
  </cellXfs>
  <cellStyles count="14">
    <cellStyle name="Comma" xfId="1" builtinId="3"/>
    <cellStyle name="Comma 10" xfId="3"/>
    <cellStyle name="Comma 10 2" xfId="10"/>
    <cellStyle name="Comma 2 2" xfId="7"/>
    <cellStyle name="Comma 2 6" xfId="8"/>
    <cellStyle name="Hyperlink" xfId="13" builtinId="8"/>
    <cellStyle name="Hyperlink 2" xfId="4"/>
    <cellStyle name="Normal" xfId="0" builtinId="0"/>
    <cellStyle name="Normal 2 2" xfId="6"/>
    <cellStyle name="Normal 6 2" xfId="9"/>
    <cellStyle name="Percent" xfId="2" builtinId="5"/>
    <cellStyle name="Percent 2" xfId="12"/>
    <cellStyle name="Percent 4" xfId="5"/>
    <cellStyle name="Percent 4 2" xfId="11"/>
  </cellStyles>
  <dxfs count="2"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mvula/AppData/Local/Temp/Rar$DI00.387/Copy%20of%20Final%20Budget%20Template%20-CSOs%20applications%20Component%202%20NR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Summary"/>
      <sheetName val="Detailed Budget"/>
      <sheetName val="Quarterly Budget"/>
      <sheetName val="Budget workings  -Assumptions"/>
      <sheetName val="Sheet1"/>
    </sheetNames>
    <sheetDataSet>
      <sheetData sheetId="0" refreshError="1"/>
      <sheetData sheetId="1" refreshError="1">
        <row r="49">
          <cell r="A49" t="str">
            <v xml:space="preserve">Activity 1: Community Mobilization </v>
          </cell>
        </row>
        <row r="51">
          <cell r="A51" t="str">
            <v>Activity 3: Establishing community structures responsible for supporting early grade reading abilities</v>
          </cell>
        </row>
        <row r="52">
          <cell r="A52" t="str">
            <v xml:space="preserve">Activity 4: conducting awareness campaigns on early grade reading to increase community participation in the project </v>
          </cell>
        </row>
        <row r="53">
          <cell r="A53" t="str">
            <v>Activity 5: Orienting local leaders, VDCs, ADC and DEC on the project</v>
          </cell>
        </row>
        <row r="54">
          <cell r="A54" t="str">
            <v>Activity 6: Training mother groups, School committees, PTAs to support early grade reading activities in their communities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rcod_development@yahoo.co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umweyuthi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view="pageBreakPreview" zoomScale="90" zoomScaleNormal="90" zoomScaleSheetLayoutView="90" workbookViewId="0">
      <pane xSplit="6" ySplit="9" topLeftCell="Q15" activePane="bottomRight" state="frozen"/>
      <selection activeCell="H10" sqref="H10"/>
      <selection pane="topRight" activeCell="H10" sqref="H10"/>
      <selection pane="bottomLeft" activeCell="H10" sqref="H10"/>
      <selection pane="bottomRight" activeCell="E14" sqref="E14"/>
    </sheetView>
  </sheetViews>
  <sheetFormatPr defaultColWidth="9.140625" defaultRowHeight="15" x14ac:dyDescent="0.25"/>
  <cols>
    <col min="1" max="1" width="2.28515625" style="4" customWidth="1"/>
    <col min="2" max="2" width="24" style="3" customWidth="1"/>
    <col min="3" max="4" width="13" style="3" customWidth="1"/>
    <col min="5" max="5" width="12.140625" style="6" customWidth="1"/>
    <col min="6" max="6" width="13.140625" style="3" customWidth="1"/>
    <col min="7" max="7" width="1.85546875" style="3" customWidth="1"/>
    <col min="8" max="10" width="12.7109375" style="3" hidden="1" customWidth="1"/>
    <col min="11" max="11" width="14.140625" style="3" customWidth="1"/>
    <col min="12" max="12" width="1.7109375" style="3" customWidth="1"/>
    <col min="13" max="14" width="11.140625" style="3" customWidth="1"/>
    <col min="15" max="15" width="11.7109375" style="3" customWidth="1"/>
    <col min="16" max="16" width="11.140625" style="3" customWidth="1"/>
    <col min="17" max="17" width="1.85546875" style="3" customWidth="1"/>
    <col min="18" max="18" width="12.5703125" style="3" customWidth="1"/>
    <col min="19" max="19" width="12.140625" style="3" customWidth="1"/>
    <col min="20" max="21" width="11.140625" style="3" hidden="1" customWidth="1"/>
    <col min="22" max="22" width="1.140625" style="3" customWidth="1"/>
    <col min="23" max="23" width="14.42578125" style="146" customWidth="1"/>
    <col min="24" max="24" width="1.5703125" style="3" customWidth="1"/>
    <col min="25" max="25" width="7.140625" style="4" customWidth="1"/>
    <col min="26" max="254" width="9.140625" style="3"/>
    <col min="255" max="255" width="9.140625" style="3" bestFit="1" customWidth="1"/>
    <col min="256" max="256" width="28.140625" style="3" customWidth="1"/>
    <col min="257" max="257" width="13.7109375" style="3" customWidth="1"/>
    <col min="258" max="261" width="14.85546875" style="3" customWidth="1"/>
    <col min="262" max="262" width="15.28515625" style="3" customWidth="1"/>
    <col min="263" max="263" width="15.5703125" style="3" customWidth="1"/>
    <col min="264" max="264" width="14.7109375" style="3" customWidth="1"/>
    <col min="265" max="266" width="0" style="3" hidden="1" customWidth="1"/>
    <col min="267" max="267" width="9.140625" style="3"/>
    <col min="268" max="268" width="18.42578125" style="3" customWidth="1"/>
    <col min="269" max="510" width="9.140625" style="3"/>
    <col min="511" max="511" width="9.140625" style="3" bestFit="1" customWidth="1"/>
    <col min="512" max="512" width="28.140625" style="3" customWidth="1"/>
    <col min="513" max="513" width="13.7109375" style="3" customWidth="1"/>
    <col min="514" max="517" width="14.85546875" style="3" customWidth="1"/>
    <col min="518" max="518" width="15.28515625" style="3" customWidth="1"/>
    <col min="519" max="519" width="15.5703125" style="3" customWidth="1"/>
    <col min="520" max="520" width="14.7109375" style="3" customWidth="1"/>
    <col min="521" max="522" width="0" style="3" hidden="1" customWidth="1"/>
    <col min="523" max="523" width="9.140625" style="3"/>
    <col min="524" max="524" width="18.42578125" style="3" customWidth="1"/>
    <col min="525" max="766" width="9.140625" style="3"/>
    <col min="767" max="767" width="9.140625" style="3" bestFit="1" customWidth="1"/>
    <col min="768" max="768" width="28.140625" style="3" customWidth="1"/>
    <col min="769" max="769" width="13.7109375" style="3" customWidth="1"/>
    <col min="770" max="773" width="14.85546875" style="3" customWidth="1"/>
    <col min="774" max="774" width="15.28515625" style="3" customWidth="1"/>
    <col min="775" max="775" width="15.5703125" style="3" customWidth="1"/>
    <col min="776" max="776" width="14.7109375" style="3" customWidth="1"/>
    <col min="777" max="778" width="0" style="3" hidden="1" customWidth="1"/>
    <col min="779" max="779" width="9.140625" style="3"/>
    <col min="780" max="780" width="18.42578125" style="3" customWidth="1"/>
    <col min="781" max="1022" width="9.140625" style="3"/>
    <col min="1023" max="1023" width="9.140625" style="3" bestFit="1" customWidth="1"/>
    <col min="1024" max="1024" width="28.140625" style="3" customWidth="1"/>
    <col min="1025" max="1025" width="13.7109375" style="3" customWidth="1"/>
    <col min="1026" max="1029" width="14.85546875" style="3" customWidth="1"/>
    <col min="1030" max="1030" width="15.28515625" style="3" customWidth="1"/>
    <col min="1031" max="1031" width="15.5703125" style="3" customWidth="1"/>
    <col min="1032" max="1032" width="14.7109375" style="3" customWidth="1"/>
    <col min="1033" max="1034" width="0" style="3" hidden="1" customWidth="1"/>
    <col min="1035" max="1035" width="9.140625" style="3"/>
    <col min="1036" max="1036" width="18.42578125" style="3" customWidth="1"/>
    <col min="1037" max="1278" width="9.140625" style="3"/>
    <col min="1279" max="1279" width="9.140625" style="3" bestFit="1" customWidth="1"/>
    <col min="1280" max="1280" width="28.140625" style="3" customWidth="1"/>
    <col min="1281" max="1281" width="13.7109375" style="3" customWidth="1"/>
    <col min="1282" max="1285" width="14.85546875" style="3" customWidth="1"/>
    <col min="1286" max="1286" width="15.28515625" style="3" customWidth="1"/>
    <col min="1287" max="1287" width="15.5703125" style="3" customWidth="1"/>
    <col min="1288" max="1288" width="14.7109375" style="3" customWidth="1"/>
    <col min="1289" max="1290" width="0" style="3" hidden="1" customWidth="1"/>
    <col min="1291" max="1291" width="9.140625" style="3"/>
    <col min="1292" max="1292" width="18.42578125" style="3" customWidth="1"/>
    <col min="1293" max="1534" width="9.140625" style="3"/>
    <col min="1535" max="1535" width="9.140625" style="3" bestFit="1" customWidth="1"/>
    <col min="1536" max="1536" width="28.140625" style="3" customWidth="1"/>
    <col min="1537" max="1537" width="13.7109375" style="3" customWidth="1"/>
    <col min="1538" max="1541" width="14.85546875" style="3" customWidth="1"/>
    <col min="1542" max="1542" width="15.28515625" style="3" customWidth="1"/>
    <col min="1543" max="1543" width="15.5703125" style="3" customWidth="1"/>
    <col min="1544" max="1544" width="14.7109375" style="3" customWidth="1"/>
    <col min="1545" max="1546" width="0" style="3" hidden="1" customWidth="1"/>
    <col min="1547" max="1547" width="9.140625" style="3"/>
    <col min="1548" max="1548" width="18.42578125" style="3" customWidth="1"/>
    <col min="1549" max="1790" width="9.140625" style="3"/>
    <col min="1791" max="1791" width="9.140625" style="3" bestFit="1" customWidth="1"/>
    <col min="1792" max="1792" width="28.140625" style="3" customWidth="1"/>
    <col min="1793" max="1793" width="13.7109375" style="3" customWidth="1"/>
    <col min="1794" max="1797" width="14.85546875" style="3" customWidth="1"/>
    <col min="1798" max="1798" width="15.28515625" style="3" customWidth="1"/>
    <col min="1799" max="1799" width="15.5703125" style="3" customWidth="1"/>
    <col min="1800" max="1800" width="14.7109375" style="3" customWidth="1"/>
    <col min="1801" max="1802" width="0" style="3" hidden="1" customWidth="1"/>
    <col min="1803" max="1803" width="9.140625" style="3"/>
    <col min="1804" max="1804" width="18.42578125" style="3" customWidth="1"/>
    <col min="1805" max="2046" width="9.140625" style="3"/>
    <col min="2047" max="2047" width="9.140625" style="3" bestFit="1" customWidth="1"/>
    <col min="2048" max="2048" width="28.140625" style="3" customWidth="1"/>
    <col min="2049" max="2049" width="13.7109375" style="3" customWidth="1"/>
    <col min="2050" max="2053" width="14.85546875" style="3" customWidth="1"/>
    <col min="2054" max="2054" width="15.28515625" style="3" customWidth="1"/>
    <col min="2055" max="2055" width="15.5703125" style="3" customWidth="1"/>
    <col min="2056" max="2056" width="14.7109375" style="3" customWidth="1"/>
    <col min="2057" max="2058" width="0" style="3" hidden="1" customWidth="1"/>
    <col min="2059" max="2059" width="9.140625" style="3"/>
    <col min="2060" max="2060" width="18.42578125" style="3" customWidth="1"/>
    <col min="2061" max="2302" width="9.140625" style="3"/>
    <col min="2303" max="2303" width="9.140625" style="3" bestFit="1" customWidth="1"/>
    <col min="2304" max="2304" width="28.140625" style="3" customWidth="1"/>
    <col min="2305" max="2305" width="13.7109375" style="3" customWidth="1"/>
    <col min="2306" max="2309" width="14.85546875" style="3" customWidth="1"/>
    <col min="2310" max="2310" width="15.28515625" style="3" customWidth="1"/>
    <col min="2311" max="2311" width="15.5703125" style="3" customWidth="1"/>
    <col min="2312" max="2312" width="14.7109375" style="3" customWidth="1"/>
    <col min="2313" max="2314" width="0" style="3" hidden="1" customWidth="1"/>
    <col min="2315" max="2315" width="9.140625" style="3"/>
    <col min="2316" max="2316" width="18.42578125" style="3" customWidth="1"/>
    <col min="2317" max="2558" width="9.140625" style="3"/>
    <col min="2559" max="2559" width="9.140625" style="3" bestFit="1" customWidth="1"/>
    <col min="2560" max="2560" width="28.140625" style="3" customWidth="1"/>
    <col min="2561" max="2561" width="13.7109375" style="3" customWidth="1"/>
    <col min="2562" max="2565" width="14.85546875" style="3" customWidth="1"/>
    <col min="2566" max="2566" width="15.28515625" style="3" customWidth="1"/>
    <col min="2567" max="2567" width="15.5703125" style="3" customWidth="1"/>
    <col min="2568" max="2568" width="14.7109375" style="3" customWidth="1"/>
    <col min="2569" max="2570" width="0" style="3" hidden="1" customWidth="1"/>
    <col min="2571" max="2571" width="9.140625" style="3"/>
    <col min="2572" max="2572" width="18.42578125" style="3" customWidth="1"/>
    <col min="2573" max="2814" width="9.140625" style="3"/>
    <col min="2815" max="2815" width="9.140625" style="3" bestFit="1" customWidth="1"/>
    <col min="2816" max="2816" width="28.140625" style="3" customWidth="1"/>
    <col min="2817" max="2817" width="13.7109375" style="3" customWidth="1"/>
    <col min="2818" max="2821" width="14.85546875" style="3" customWidth="1"/>
    <col min="2822" max="2822" width="15.28515625" style="3" customWidth="1"/>
    <col min="2823" max="2823" width="15.5703125" style="3" customWidth="1"/>
    <col min="2824" max="2824" width="14.7109375" style="3" customWidth="1"/>
    <col min="2825" max="2826" width="0" style="3" hidden="1" customWidth="1"/>
    <col min="2827" max="2827" width="9.140625" style="3"/>
    <col min="2828" max="2828" width="18.42578125" style="3" customWidth="1"/>
    <col min="2829" max="3070" width="9.140625" style="3"/>
    <col min="3071" max="3071" width="9.140625" style="3" bestFit="1" customWidth="1"/>
    <col min="3072" max="3072" width="28.140625" style="3" customWidth="1"/>
    <col min="3073" max="3073" width="13.7109375" style="3" customWidth="1"/>
    <col min="3074" max="3077" width="14.85546875" style="3" customWidth="1"/>
    <col min="3078" max="3078" width="15.28515625" style="3" customWidth="1"/>
    <col min="3079" max="3079" width="15.5703125" style="3" customWidth="1"/>
    <col min="3080" max="3080" width="14.7109375" style="3" customWidth="1"/>
    <col min="3081" max="3082" width="0" style="3" hidden="1" customWidth="1"/>
    <col min="3083" max="3083" width="9.140625" style="3"/>
    <col min="3084" max="3084" width="18.42578125" style="3" customWidth="1"/>
    <col min="3085" max="3326" width="9.140625" style="3"/>
    <col min="3327" max="3327" width="9.140625" style="3" bestFit="1" customWidth="1"/>
    <col min="3328" max="3328" width="28.140625" style="3" customWidth="1"/>
    <col min="3329" max="3329" width="13.7109375" style="3" customWidth="1"/>
    <col min="3330" max="3333" width="14.85546875" style="3" customWidth="1"/>
    <col min="3334" max="3334" width="15.28515625" style="3" customWidth="1"/>
    <col min="3335" max="3335" width="15.5703125" style="3" customWidth="1"/>
    <col min="3336" max="3336" width="14.7109375" style="3" customWidth="1"/>
    <col min="3337" max="3338" width="0" style="3" hidden="1" customWidth="1"/>
    <col min="3339" max="3339" width="9.140625" style="3"/>
    <col min="3340" max="3340" width="18.42578125" style="3" customWidth="1"/>
    <col min="3341" max="3582" width="9.140625" style="3"/>
    <col min="3583" max="3583" width="9.140625" style="3" bestFit="1" customWidth="1"/>
    <col min="3584" max="3584" width="28.140625" style="3" customWidth="1"/>
    <col min="3585" max="3585" width="13.7109375" style="3" customWidth="1"/>
    <col min="3586" max="3589" width="14.85546875" style="3" customWidth="1"/>
    <col min="3590" max="3590" width="15.28515625" style="3" customWidth="1"/>
    <col min="3591" max="3591" width="15.5703125" style="3" customWidth="1"/>
    <col min="3592" max="3592" width="14.7109375" style="3" customWidth="1"/>
    <col min="3593" max="3594" width="0" style="3" hidden="1" customWidth="1"/>
    <col min="3595" max="3595" width="9.140625" style="3"/>
    <col min="3596" max="3596" width="18.42578125" style="3" customWidth="1"/>
    <col min="3597" max="3838" width="9.140625" style="3"/>
    <col min="3839" max="3839" width="9.140625" style="3" bestFit="1" customWidth="1"/>
    <col min="3840" max="3840" width="28.140625" style="3" customWidth="1"/>
    <col min="3841" max="3841" width="13.7109375" style="3" customWidth="1"/>
    <col min="3842" max="3845" width="14.85546875" style="3" customWidth="1"/>
    <col min="3846" max="3846" width="15.28515625" style="3" customWidth="1"/>
    <col min="3847" max="3847" width="15.5703125" style="3" customWidth="1"/>
    <col min="3848" max="3848" width="14.7109375" style="3" customWidth="1"/>
    <col min="3849" max="3850" width="0" style="3" hidden="1" customWidth="1"/>
    <col min="3851" max="3851" width="9.140625" style="3"/>
    <col min="3852" max="3852" width="18.42578125" style="3" customWidth="1"/>
    <col min="3853" max="4094" width="9.140625" style="3"/>
    <col min="4095" max="4095" width="9.140625" style="3" bestFit="1" customWidth="1"/>
    <col min="4096" max="4096" width="28.140625" style="3" customWidth="1"/>
    <col min="4097" max="4097" width="13.7109375" style="3" customWidth="1"/>
    <col min="4098" max="4101" width="14.85546875" style="3" customWidth="1"/>
    <col min="4102" max="4102" width="15.28515625" style="3" customWidth="1"/>
    <col min="4103" max="4103" width="15.5703125" style="3" customWidth="1"/>
    <col min="4104" max="4104" width="14.7109375" style="3" customWidth="1"/>
    <col min="4105" max="4106" width="0" style="3" hidden="1" customWidth="1"/>
    <col min="4107" max="4107" width="9.140625" style="3"/>
    <col min="4108" max="4108" width="18.42578125" style="3" customWidth="1"/>
    <col min="4109" max="4350" width="9.140625" style="3"/>
    <col min="4351" max="4351" width="9.140625" style="3" bestFit="1" customWidth="1"/>
    <col min="4352" max="4352" width="28.140625" style="3" customWidth="1"/>
    <col min="4353" max="4353" width="13.7109375" style="3" customWidth="1"/>
    <col min="4354" max="4357" width="14.85546875" style="3" customWidth="1"/>
    <col min="4358" max="4358" width="15.28515625" style="3" customWidth="1"/>
    <col min="4359" max="4359" width="15.5703125" style="3" customWidth="1"/>
    <col min="4360" max="4360" width="14.7109375" style="3" customWidth="1"/>
    <col min="4361" max="4362" width="0" style="3" hidden="1" customWidth="1"/>
    <col min="4363" max="4363" width="9.140625" style="3"/>
    <col min="4364" max="4364" width="18.42578125" style="3" customWidth="1"/>
    <col min="4365" max="4606" width="9.140625" style="3"/>
    <col min="4607" max="4607" width="9.140625" style="3" bestFit="1" customWidth="1"/>
    <col min="4608" max="4608" width="28.140625" style="3" customWidth="1"/>
    <col min="4609" max="4609" width="13.7109375" style="3" customWidth="1"/>
    <col min="4610" max="4613" width="14.85546875" style="3" customWidth="1"/>
    <col min="4614" max="4614" width="15.28515625" style="3" customWidth="1"/>
    <col min="4615" max="4615" width="15.5703125" style="3" customWidth="1"/>
    <col min="4616" max="4616" width="14.7109375" style="3" customWidth="1"/>
    <col min="4617" max="4618" width="0" style="3" hidden="1" customWidth="1"/>
    <col min="4619" max="4619" width="9.140625" style="3"/>
    <col min="4620" max="4620" width="18.42578125" style="3" customWidth="1"/>
    <col min="4621" max="4862" width="9.140625" style="3"/>
    <col min="4863" max="4863" width="9.140625" style="3" bestFit="1" customWidth="1"/>
    <col min="4864" max="4864" width="28.140625" style="3" customWidth="1"/>
    <col min="4865" max="4865" width="13.7109375" style="3" customWidth="1"/>
    <col min="4866" max="4869" width="14.85546875" style="3" customWidth="1"/>
    <col min="4870" max="4870" width="15.28515625" style="3" customWidth="1"/>
    <col min="4871" max="4871" width="15.5703125" style="3" customWidth="1"/>
    <col min="4872" max="4872" width="14.7109375" style="3" customWidth="1"/>
    <col min="4873" max="4874" width="0" style="3" hidden="1" customWidth="1"/>
    <col min="4875" max="4875" width="9.140625" style="3"/>
    <col min="4876" max="4876" width="18.42578125" style="3" customWidth="1"/>
    <col min="4877" max="5118" width="9.140625" style="3"/>
    <col min="5119" max="5119" width="9.140625" style="3" bestFit="1" customWidth="1"/>
    <col min="5120" max="5120" width="28.140625" style="3" customWidth="1"/>
    <col min="5121" max="5121" width="13.7109375" style="3" customWidth="1"/>
    <col min="5122" max="5125" width="14.85546875" style="3" customWidth="1"/>
    <col min="5126" max="5126" width="15.28515625" style="3" customWidth="1"/>
    <col min="5127" max="5127" width="15.5703125" style="3" customWidth="1"/>
    <col min="5128" max="5128" width="14.7109375" style="3" customWidth="1"/>
    <col min="5129" max="5130" width="0" style="3" hidden="1" customWidth="1"/>
    <col min="5131" max="5131" width="9.140625" style="3"/>
    <col min="5132" max="5132" width="18.42578125" style="3" customWidth="1"/>
    <col min="5133" max="5374" width="9.140625" style="3"/>
    <col min="5375" max="5375" width="9.140625" style="3" bestFit="1" customWidth="1"/>
    <col min="5376" max="5376" width="28.140625" style="3" customWidth="1"/>
    <col min="5377" max="5377" width="13.7109375" style="3" customWidth="1"/>
    <col min="5378" max="5381" width="14.85546875" style="3" customWidth="1"/>
    <col min="5382" max="5382" width="15.28515625" style="3" customWidth="1"/>
    <col min="5383" max="5383" width="15.5703125" style="3" customWidth="1"/>
    <col min="5384" max="5384" width="14.7109375" style="3" customWidth="1"/>
    <col min="5385" max="5386" width="0" style="3" hidden="1" customWidth="1"/>
    <col min="5387" max="5387" width="9.140625" style="3"/>
    <col min="5388" max="5388" width="18.42578125" style="3" customWidth="1"/>
    <col min="5389" max="5630" width="9.140625" style="3"/>
    <col min="5631" max="5631" width="9.140625" style="3" bestFit="1" customWidth="1"/>
    <col min="5632" max="5632" width="28.140625" style="3" customWidth="1"/>
    <col min="5633" max="5633" width="13.7109375" style="3" customWidth="1"/>
    <col min="5634" max="5637" width="14.85546875" style="3" customWidth="1"/>
    <col min="5638" max="5638" width="15.28515625" style="3" customWidth="1"/>
    <col min="5639" max="5639" width="15.5703125" style="3" customWidth="1"/>
    <col min="5640" max="5640" width="14.7109375" style="3" customWidth="1"/>
    <col min="5641" max="5642" width="0" style="3" hidden="1" customWidth="1"/>
    <col min="5643" max="5643" width="9.140625" style="3"/>
    <col min="5644" max="5644" width="18.42578125" style="3" customWidth="1"/>
    <col min="5645" max="5886" width="9.140625" style="3"/>
    <col min="5887" max="5887" width="9.140625" style="3" bestFit="1" customWidth="1"/>
    <col min="5888" max="5888" width="28.140625" style="3" customWidth="1"/>
    <col min="5889" max="5889" width="13.7109375" style="3" customWidth="1"/>
    <col min="5890" max="5893" width="14.85546875" style="3" customWidth="1"/>
    <col min="5894" max="5894" width="15.28515625" style="3" customWidth="1"/>
    <col min="5895" max="5895" width="15.5703125" style="3" customWidth="1"/>
    <col min="5896" max="5896" width="14.7109375" style="3" customWidth="1"/>
    <col min="5897" max="5898" width="0" style="3" hidden="1" customWidth="1"/>
    <col min="5899" max="5899" width="9.140625" style="3"/>
    <col min="5900" max="5900" width="18.42578125" style="3" customWidth="1"/>
    <col min="5901" max="6142" width="9.140625" style="3"/>
    <col min="6143" max="6143" width="9.140625" style="3" bestFit="1" customWidth="1"/>
    <col min="6144" max="6144" width="28.140625" style="3" customWidth="1"/>
    <col min="6145" max="6145" width="13.7109375" style="3" customWidth="1"/>
    <col min="6146" max="6149" width="14.85546875" style="3" customWidth="1"/>
    <col min="6150" max="6150" width="15.28515625" style="3" customWidth="1"/>
    <col min="6151" max="6151" width="15.5703125" style="3" customWidth="1"/>
    <col min="6152" max="6152" width="14.7109375" style="3" customWidth="1"/>
    <col min="6153" max="6154" width="0" style="3" hidden="1" customWidth="1"/>
    <col min="6155" max="6155" width="9.140625" style="3"/>
    <col min="6156" max="6156" width="18.42578125" style="3" customWidth="1"/>
    <col min="6157" max="6398" width="9.140625" style="3"/>
    <col min="6399" max="6399" width="9.140625" style="3" bestFit="1" customWidth="1"/>
    <col min="6400" max="6400" width="28.140625" style="3" customWidth="1"/>
    <col min="6401" max="6401" width="13.7109375" style="3" customWidth="1"/>
    <col min="6402" max="6405" width="14.85546875" style="3" customWidth="1"/>
    <col min="6406" max="6406" width="15.28515625" style="3" customWidth="1"/>
    <col min="6407" max="6407" width="15.5703125" style="3" customWidth="1"/>
    <col min="6408" max="6408" width="14.7109375" style="3" customWidth="1"/>
    <col min="6409" max="6410" width="0" style="3" hidden="1" customWidth="1"/>
    <col min="6411" max="6411" width="9.140625" style="3"/>
    <col min="6412" max="6412" width="18.42578125" style="3" customWidth="1"/>
    <col min="6413" max="6654" width="9.140625" style="3"/>
    <col min="6655" max="6655" width="9.140625" style="3" bestFit="1" customWidth="1"/>
    <col min="6656" max="6656" width="28.140625" style="3" customWidth="1"/>
    <col min="6657" max="6657" width="13.7109375" style="3" customWidth="1"/>
    <col min="6658" max="6661" width="14.85546875" style="3" customWidth="1"/>
    <col min="6662" max="6662" width="15.28515625" style="3" customWidth="1"/>
    <col min="6663" max="6663" width="15.5703125" style="3" customWidth="1"/>
    <col min="6664" max="6664" width="14.7109375" style="3" customWidth="1"/>
    <col min="6665" max="6666" width="0" style="3" hidden="1" customWidth="1"/>
    <col min="6667" max="6667" width="9.140625" style="3"/>
    <col min="6668" max="6668" width="18.42578125" style="3" customWidth="1"/>
    <col min="6669" max="6910" width="9.140625" style="3"/>
    <col min="6911" max="6911" width="9.140625" style="3" bestFit="1" customWidth="1"/>
    <col min="6912" max="6912" width="28.140625" style="3" customWidth="1"/>
    <col min="6913" max="6913" width="13.7109375" style="3" customWidth="1"/>
    <col min="6914" max="6917" width="14.85546875" style="3" customWidth="1"/>
    <col min="6918" max="6918" width="15.28515625" style="3" customWidth="1"/>
    <col min="6919" max="6919" width="15.5703125" style="3" customWidth="1"/>
    <col min="6920" max="6920" width="14.7109375" style="3" customWidth="1"/>
    <col min="6921" max="6922" width="0" style="3" hidden="1" customWidth="1"/>
    <col min="6923" max="6923" width="9.140625" style="3"/>
    <col min="6924" max="6924" width="18.42578125" style="3" customWidth="1"/>
    <col min="6925" max="7166" width="9.140625" style="3"/>
    <col min="7167" max="7167" width="9.140625" style="3" bestFit="1" customWidth="1"/>
    <col min="7168" max="7168" width="28.140625" style="3" customWidth="1"/>
    <col min="7169" max="7169" width="13.7109375" style="3" customWidth="1"/>
    <col min="7170" max="7173" width="14.85546875" style="3" customWidth="1"/>
    <col min="7174" max="7174" width="15.28515625" style="3" customWidth="1"/>
    <col min="7175" max="7175" width="15.5703125" style="3" customWidth="1"/>
    <col min="7176" max="7176" width="14.7109375" style="3" customWidth="1"/>
    <col min="7177" max="7178" width="0" style="3" hidden="1" customWidth="1"/>
    <col min="7179" max="7179" width="9.140625" style="3"/>
    <col min="7180" max="7180" width="18.42578125" style="3" customWidth="1"/>
    <col min="7181" max="7422" width="9.140625" style="3"/>
    <col min="7423" max="7423" width="9.140625" style="3" bestFit="1" customWidth="1"/>
    <col min="7424" max="7424" width="28.140625" style="3" customWidth="1"/>
    <col min="7425" max="7425" width="13.7109375" style="3" customWidth="1"/>
    <col min="7426" max="7429" width="14.85546875" style="3" customWidth="1"/>
    <col min="7430" max="7430" width="15.28515625" style="3" customWidth="1"/>
    <col min="7431" max="7431" width="15.5703125" style="3" customWidth="1"/>
    <col min="7432" max="7432" width="14.7109375" style="3" customWidth="1"/>
    <col min="7433" max="7434" width="0" style="3" hidden="1" customWidth="1"/>
    <col min="7435" max="7435" width="9.140625" style="3"/>
    <col min="7436" max="7436" width="18.42578125" style="3" customWidth="1"/>
    <col min="7437" max="7678" width="9.140625" style="3"/>
    <col min="7679" max="7679" width="9.140625" style="3" bestFit="1" customWidth="1"/>
    <col min="7680" max="7680" width="28.140625" style="3" customWidth="1"/>
    <col min="7681" max="7681" width="13.7109375" style="3" customWidth="1"/>
    <col min="7682" max="7685" width="14.85546875" style="3" customWidth="1"/>
    <col min="7686" max="7686" width="15.28515625" style="3" customWidth="1"/>
    <col min="7687" max="7687" width="15.5703125" style="3" customWidth="1"/>
    <col min="7688" max="7688" width="14.7109375" style="3" customWidth="1"/>
    <col min="7689" max="7690" width="0" style="3" hidden="1" customWidth="1"/>
    <col min="7691" max="7691" width="9.140625" style="3"/>
    <col min="7692" max="7692" width="18.42578125" style="3" customWidth="1"/>
    <col min="7693" max="7934" width="9.140625" style="3"/>
    <col min="7935" max="7935" width="9.140625" style="3" bestFit="1" customWidth="1"/>
    <col min="7936" max="7936" width="28.140625" style="3" customWidth="1"/>
    <col min="7937" max="7937" width="13.7109375" style="3" customWidth="1"/>
    <col min="7938" max="7941" width="14.85546875" style="3" customWidth="1"/>
    <col min="7942" max="7942" width="15.28515625" style="3" customWidth="1"/>
    <col min="7943" max="7943" width="15.5703125" style="3" customWidth="1"/>
    <col min="7944" max="7944" width="14.7109375" style="3" customWidth="1"/>
    <col min="7945" max="7946" width="0" style="3" hidden="1" customWidth="1"/>
    <col min="7947" max="7947" width="9.140625" style="3"/>
    <col min="7948" max="7948" width="18.42578125" style="3" customWidth="1"/>
    <col min="7949" max="8190" width="9.140625" style="3"/>
    <col min="8191" max="8191" width="9.140625" style="3" bestFit="1" customWidth="1"/>
    <col min="8192" max="8192" width="28.140625" style="3" customWidth="1"/>
    <col min="8193" max="8193" width="13.7109375" style="3" customWidth="1"/>
    <col min="8194" max="8197" width="14.85546875" style="3" customWidth="1"/>
    <col min="8198" max="8198" width="15.28515625" style="3" customWidth="1"/>
    <col min="8199" max="8199" width="15.5703125" style="3" customWidth="1"/>
    <col min="8200" max="8200" width="14.7109375" style="3" customWidth="1"/>
    <col min="8201" max="8202" width="0" style="3" hidden="1" customWidth="1"/>
    <col min="8203" max="8203" width="9.140625" style="3"/>
    <col min="8204" max="8204" width="18.42578125" style="3" customWidth="1"/>
    <col min="8205" max="8446" width="9.140625" style="3"/>
    <col min="8447" max="8447" width="9.140625" style="3" bestFit="1" customWidth="1"/>
    <col min="8448" max="8448" width="28.140625" style="3" customWidth="1"/>
    <col min="8449" max="8449" width="13.7109375" style="3" customWidth="1"/>
    <col min="8450" max="8453" width="14.85546875" style="3" customWidth="1"/>
    <col min="8454" max="8454" width="15.28515625" style="3" customWidth="1"/>
    <col min="8455" max="8455" width="15.5703125" style="3" customWidth="1"/>
    <col min="8456" max="8456" width="14.7109375" style="3" customWidth="1"/>
    <col min="8457" max="8458" width="0" style="3" hidden="1" customWidth="1"/>
    <col min="8459" max="8459" width="9.140625" style="3"/>
    <col min="8460" max="8460" width="18.42578125" style="3" customWidth="1"/>
    <col min="8461" max="8702" width="9.140625" style="3"/>
    <col min="8703" max="8703" width="9.140625" style="3" bestFit="1" customWidth="1"/>
    <col min="8704" max="8704" width="28.140625" style="3" customWidth="1"/>
    <col min="8705" max="8705" width="13.7109375" style="3" customWidth="1"/>
    <col min="8706" max="8709" width="14.85546875" style="3" customWidth="1"/>
    <col min="8710" max="8710" width="15.28515625" style="3" customWidth="1"/>
    <col min="8711" max="8711" width="15.5703125" style="3" customWidth="1"/>
    <col min="8712" max="8712" width="14.7109375" style="3" customWidth="1"/>
    <col min="8713" max="8714" width="0" style="3" hidden="1" customWidth="1"/>
    <col min="8715" max="8715" width="9.140625" style="3"/>
    <col min="8716" max="8716" width="18.42578125" style="3" customWidth="1"/>
    <col min="8717" max="8958" width="9.140625" style="3"/>
    <col min="8959" max="8959" width="9.140625" style="3" bestFit="1" customWidth="1"/>
    <col min="8960" max="8960" width="28.140625" style="3" customWidth="1"/>
    <col min="8961" max="8961" width="13.7109375" style="3" customWidth="1"/>
    <col min="8962" max="8965" width="14.85546875" style="3" customWidth="1"/>
    <col min="8966" max="8966" width="15.28515625" style="3" customWidth="1"/>
    <col min="8967" max="8967" width="15.5703125" style="3" customWidth="1"/>
    <col min="8968" max="8968" width="14.7109375" style="3" customWidth="1"/>
    <col min="8969" max="8970" width="0" style="3" hidden="1" customWidth="1"/>
    <col min="8971" max="8971" width="9.140625" style="3"/>
    <col min="8972" max="8972" width="18.42578125" style="3" customWidth="1"/>
    <col min="8973" max="9214" width="9.140625" style="3"/>
    <col min="9215" max="9215" width="9.140625" style="3" bestFit="1" customWidth="1"/>
    <col min="9216" max="9216" width="28.140625" style="3" customWidth="1"/>
    <col min="9217" max="9217" width="13.7109375" style="3" customWidth="1"/>
    <col min="9218" max="9221" width="14.85546875" style="3" customWidth="1"/>
    <col min="9222" max="9222" width="15.28515625" style="3" customWidth="1"/>
    <col min="9223" max="9223" width="15.5703125" style="3" customWidth="1"/>
    <col min="9224" max="9224" width="14.7109375" style="3" customWidth="1"/>
    <col min="9225" max="9226" width="0" style="3" hidden="1" customWidth="1"/>
    <col min="9227" max="9227" width="9.140625" style="3"/>
    <col min="9228" max="9228" width="18.42578125" style="3" customWidth="1"/>
    <col min="9229" max="9470" width="9.140625" style="3"/>
    <col min="9471" max="9471" width="9.140625" style="3" bestFit="1" customWidth="1"/>
    <col min="9472" max="9472" width="28.140625" style="3" customWidth="1"/>
    <col min="9473" max="9473" width="13.7109375" style="3" customWidth="1"/>
    <col min="9474" max="9477" width="14.85546875" style="3" customWidth="1"/>
    <col min="9478" max="9478" width="15.28515625" style="3" customWidth="1"/>
    <col min="9479" max="9479" width="15.5703125" style="3" customWidth="1"/>
    <col min="9480" max="9480" width="14.7109375" style="3" customWidth="1"/>
    <col min="9481" max="9482" width="0" style="3" hidden="1" customWidth="1"/>
    <col min="9483" max="9483" width="9.140625" style="3"/>
    <col min="9484" max="9484" width="18.42578125" style="3" customWidth="1"/>
    <col min="9485" max="9726" width="9.140625" style="3"/>
    <col min="9727" max="9727" width="9.140625" style="3" bestFit="1" customWidth="1"/>
    <col min="9728" max="9728" width="28.140625" style="3" customWidth="1"/>
    <col min="9729" max="9729" width="13.7109375" style="3" customWidth="1"/>
    <col min="9730" max="9733" width="14.85546875" style="3" customWidth="1"/>
    <col min="9734" max="9734" width="15.28515625" style="3" customWidth="1"/>
    <col min="9735" max="9735" width="15.5703125" style="3" customWidth="1"/>
    <col min="9736" max="9736" width="14.7109375" style="3" customWidth="1"/>
    <col min="9737" max="9738" width="0" style="3" hidden="1" customWidth="1"/>
    <col min="9739" max="9739" width="9.140625" style="3"/>
    <col min="9740" max="9740" width="18.42578125" style="3" customWidth="1"/>
    <col min="9741" max="9982" width="9.140625" style="3"/>
    <col min="9983" max="9983" width="9.140625" style="3" bestFit="1" customWidth="1"/>
    <col min="9984" max="9984" width="28.140625" style="3" customWidth="1"/>
    <col min="9985" max="9985" width="13.7109375" style="3" customWidth="1"/>
    <col min="9986" max="9989" width="14.85546875" style="3" customWidth="1"/>
    <col min="9990" max="9990" width="15.28515625" style="3" customWidth="1"/>
    <col min="9991" max="9991" width="15.5703125" style="3" customWidth="1"/>
    <col min="9992" max="9992" width="14.7109375" style="3" customWidth="1"/>
    <col min="9993" max="9994" width="0" style="3" hidden="1" customWidth="1"/>
    <col min="9995" max="9995" width="9.140625" style="3"/>
    <col min="9996" max="9996" width="18.42578125" style="3" customWidth="1"/>
    <col min="9997" max="10238" width="9.140625" style="3"/>
    <col min="10239" max="10239" width="9.140625" style="3" bestFit="1" customWidth="1"/>
    <col min="10240" max="10240" width="28.140625" style="3" customWidth="1"/>
    <col min="10241" max="10241" width="13.7109375" style="3" customWidth="1"/>
    <col min="10242" max="10245" width="14.85546875" style="3" customWidth="1"/>
    <col min="10246" max="10246" width="15.28515625" style="3" customWidth="1"/>
    <col min="10247" max="10247" width="15.5703125" style="3" customWidth="1"/>
    <col min="10248" max="10248" width="14.7109375" style="3" customWidth="1"/>
    <col min="10249" max="10250" width="0" style="3" hidden="1" customWidth="1"/>
    <col min="10251" max="10251" width="9.140625" style="3"/>
    <col min="10252" max="10252" width="18.42578125" style="3" customWidth="1"/>
    <col min="10253" max="10494" width="9.140625" style="3"/>
    <col min="10495" max="10495" width="9.140625" style="3" bestFit="1" customWidth="1"/>
    <col min="10496" max="10496" width="28.140625" style="3" customWidth="1"/>
    <col min="10497" max="10497" width="13.7109375" style="3" customWidth="1"/>
    <col min="10498" max="10501" width="14.85546875" style="3" customWidth="1"/>
    <col min="10502" max="10502" width="15.28515625" style="3" customWidth="1"/>
    <col min="10503" max="10503" width="15.5703125" style="3" customWidth="1"/>
    <col min="10504" max="10504" width="14.7109375" style="3" customWidth="1"/>
    <col min="10505" max="10506" width="0" style="3" hidden="1" customWidth="1"/>
    <col min="10507" max="10507" width="9.140625" style="3"/>
    <col min="10508" max="10508" width="18.42578125" style="3" customWidth="1"/>
    <col min="10509" max="10750" width="9.140625" style="3"/>
    <col min="10751" max="10751" width="9.140625" style="3" bestFit="1" customWidth="1"/>
    <col min="10752" max="10752" width="28.140625" style="3" customWidth="1"/>
    <col min="10753" max="10753" width="13.7109375" style="3" customWidth="1"/>
    <col min="10754" max="10757" width="14.85546875" style="3" customWidth="1"/>
    <col min="10758" max="10758" width="15.28515625" style="3" customWidth="1"/>
    <col min="10759" max="10759" width="15.5703125" style="3" customWidth="1"/>
    <col min="10760" max="10760" width="14.7109375" style="3" customWidth="1"/>
    <col min="10761" max="10762" width="0" style="3" hidden="1" customWidth="1"/>
    <col min="10763" max="10763" width="9.140625" style="3"/>
    <col min="10764" max="10764" width="18.42578125" style="3" customWidth="1"/>
    <col min="10765" max="11006" width="9.140625" style="3"/>
    <col min="11007" max="11007" width="9.140625" style="3" bestFit="1" customWidth="1"/>
    <col min="11008" max="11008" width="28.140625" style="3" customWidth="1"/>
    <col min="11009" max="11009" width="13.7109375" style="3" customWidth="1"/>
    <col min="11010" max="11013" width="14.85546875" style="3" customWidth="1"/>
    <col min="11014" max="11014" width="15.28515625" style="3" customWidth="1"/>
    <col min="11015" max="11015" width="15.5703125" style="3" customWidth="1"/>
    <col min="11016" max="11016" width="14.7109375" style="3" customWidth="1"/>
    <col min="11017" max="11018" width="0" style="3" hidden="1" customWidth="1"/>
    <col min="11019" max="11019" width="9.140625" style="3"/>
    <col min="11020" max="11020" width="18.42578125" style="3" customWidth="1"/>
    <col min="11021" max="11262" width="9.140625" style="3"/>
    <col min="11263" max="11263" width="9.140625" style="3" bestFit="1" customWidth="1"/>
    <col min="11264" max="11264" width="28.140625" style="3" customWidth="1"/>
    <col min="11265" max="11265" width="13.7109375" style="3" customWidth="1"/>
    <col min="11266" max="11269" width="14.85546875" style="3" customWidth="1"/>
    <col min="11270" max="11270" width="15.28515625" style="3" customWidth="1"/>
    <col min="11271" max="11271" width="15.5703125" style="3" customWidth="1"/>
    <col min="11272" max="11272" width="14.7109375" style="3" customWidth="1"/>
    <col min="11273" max="11274" width="0" style="3" hidden="1" customWidth="1"/>
    <col min="11275" max="11275" width="9.140625" style="3"/>
    <col min="11276" max="11276" width="18.42578125" style="3" customWidth="1"/>
    <col min="11277" max="11518" width="9.140625" style="3"/>
    <col min="11519" max="11519" width="9.140625" style="3" bestFit="1" customWidth="1"/>
    <col min="11520" max="11520" width="28.140625" style="3" customWidth="1"/>
    <col min="11521" max="11521" width="13.7109375" style="3" customWidth="1"/>
    <col min="11522" max="11525" width="14.85546875" style="3" customWidth="1"/>
    <col min="11526" max="11526" width="15.28515625" style="3" customWidth="1"/>
    <col min="11527" max="11527" width="15.5703125" style="3" customWidth="1"/>
    <col min="11528" max="11528" width="14.7109375" style="3" customWidth="1"/>
    <col min="11529" max="11530" width="0" style="3" hidden="1" customWidth="1"/>
    <col min="11531" max="11531" width="9.140625" style="3"/>
    <col min="11532" max="11532" width="18.42578125" style="3" customWidth="1"/>
    <col min="11533" max="11774" width="9.140625" style="3"/>
    <col min="11775" max="11775" width="9.140625" style="3" bestFit="1" customWidth="1"/>
    <col min="11776" max="11776" width="28.140625" style="3" customWidth="1"/>
    <col min="11777" max="11777" width="13.7109375" style="3" customWidth="1"/>
    <col min="11778" max="11781" width="14.85546875" style="3" customWidth="1"/>
    <col min="11782" max="11782" width="15.28515625" style="3" customWidth="1"/>
    <col min="11783" max="11783" width="15.5703125" style="3" customWidth="1"/>
    <col min="11784" max="11784" width="14.7109375" style="3" customWidth="1"/>
    <col min="11785" max="11786" width="0" style="3" hidden="1" customWidth="1"/>
    <col min="11787" max="11787" width="9.140625" style="3"/>
    <col min="11788" max="11788" width="18.42578125" style="3" customWidth="1"/>
    <col min="11789" max="12030" width="9.140625" style="3"/>
    <col min="12031" max="12031" width="9.140625" style="3" bestFit="1" customWidth="1"/>
    <col min="12032" max="12032" width="28.140625" style="3" customWidth="1"/>
    <col min="12033" max="12033" width="13.7109375" style="3" customWidth="1"/>
    <col min="12034" max="12037" width="14.85546875" style="3" customWidth="1"/>
    <col min="12038" max="12038" width="15.28515625" style="3" customWidth="1"/>
    <col min="12039" max="12039" width="15.5703125" style="3" customWidth="1"/>
    <col min="12040" max="12040" width="14.7109375" style="3" customWidth="1"/>
    <col min="12041" max="12042" width="0" style="3" hidden="1" customWidth="1"/>
    <col min="12043" max="12043" width="9.140625" style="3"/>
    <col min="12044" max="12044" width="18.42578125" style="3" customWidth="1"/>
    <col min="12045" max="12286" width="9.140625" style="3"/>
    <col min="12287" max="12287" width="9.140625" style="3" bestFit="1" customWidth="1"/>
    <col min="12288" max="12288" width="28.140625" style="3" customWidth="1"/>
    <col min="12289" max="12289" width="13.7109375" style="3" customWidth="1"/>
    <col min="12290" max="12293" width="14.85546875" style="3" customWidth="1"/>
    <col min="12294" max="12294" width="15.28515625" style="3" customWidth="1"/>
    <col min="12295" max="12295" width="15.5703125" style="3" customWidth="1"/>
    <col min="12296" max="12296" width="14.7109375" style="3" customWidth="1"/>
    <col min="12297" max="12298" width="0" style="3" hidden="1" customWidth="1"/>
    <col min="12299" max="12299" width="9.140625" style="3"/>
    <col min="12300" max="12300" width="18.42578125" style="3" customWidth="1"/>
    <col min="12301" max="12542" width="9.140625" style="3"/>
    <col min="12543" max="12543" width="9.140625" style="3" bestFit="1" customWidth="1"/>
    <col min="12544" max="12544" width="28.140625" style="3" customWidth="1"/>
    <col min="12545" max="12545" width="13.7109375" style="3" customWidth="1"/>
    <col min="12546" max="12549" width="14.85546875" style="3" customWidth="1"/>
    <col min="12550" max="12550" width="15.28515625" style="3" customWidth="1"/>
    <col min="12551" max="12551" width="15.5703125" style="3" customWidth="1"/>
    <col min="12552" max="12552" width="14.7109375" style="3" customWidth="1"/>
    <col min="12553" max="12554" width="0" style="3" hidden="1" customWidth="1"/>
    <col min="12555" max="12555" width="9.140625" style="3"/>
    <col min="12556" max="12556" width="18.42578125" style="3" customWidth="1"/>
    <col min="12557" max="12798" width="9.140625" style="3"/>
    <col min="12799" max="12799" width="9.140625" style="3" bestFit="1" customWidth="1"/>
    <col min="12800" max="12800" width="28.140625" style="3" customWidth="1"/>
    <col min="12801" max="12801" width="13.7109375" style="3" customWidth="1"/>
    <col min="12802" max="12805" width="14.85546875" style="3" customWidth="1"/>
    <col min="12806" max="12806" width="15.28515625" style="3" customWidth="1"/>
    <col min="12807" max="12807" width="15.5703125" style="3" customWidth="1"/>
    <col min="12808" max="12808" width="14.7109375" style="3" customWidth="1"/>
    <col min="12809" max="12810" width="0" style="3" hidden="1" customWidth="1"/>
    <col min="12811" max="12811" width="9.140625" style="3"/>
    <col min="12812" max="12812" width="18.42578125" style="3" customWidth="1"/>
    <col min="12813" max="13054" width="9.140625" style="3"/>
    <col min="13055" max="13055" width="9.140625" style="3" bestFit="1" customWidth="1"/>
    <col min="13056" max="13056" width="28.140625" style="3" customWidth="1"/>
    <col min="13057" max="13057" width="13.7109375" style="3" customWidth="1"/>
    <col min="13058" max="13061" width="14.85546875" style="3" customWidth="1"/>
    <col min="13062" max="13062" width="15.28515625" style="3" customWidth="1"/>
    <col min="13063" max="13063" width="15.5703125" style="3" customWidth="1"/>
    <col min="13064" max="13064" width="14.7109375" style="3" customWidth="1"/>
    <col min="13065" max="13066" width="0" style="3" hidden="1" customWidth="1"/>
    <col min="13067" max="13067" width="9.140625" style="3"/>
    <col min="13068" max="13068" width="18.42578125" style="3" customWidth="1"/>
    <col min="13069" max="13310" width="9.140625" style="3"/>
    <col min="13311" max="13311" width="9.140625" style="3" bestFit="1" customWidth="1"/>
    <col min="13312" max="13312" width="28.140625" style="3" customWidth="1"/>
    <col min="13313" max="13313" width="13.7109375" style="3" customWidth="1"/>
    <col min="13314" max="13317" width="14.85546875" style="3" customWidth="1"/>
    <col min="13318" max="13318" width="15.28515625" style="3" customWidth="1"/>
    <col min="13319" max="13319" width="15.5703125" style="3" customWidth="1"/>
    <col min="13320" max="13320" width="14.7109375" style="3" customWidth="1"/>
    <col min="13321" max="13322" width="0" style="3" hidden="1" customWidth="1"/>
    <col min="13323" max="13323" width="9.140625" style="3"/>
    <col min="13324" max="13324" width="18.42578125" style="3" customWidth="1"/>
    <col min="13325" max="13566" width="9.140625" style="3"/>
    <col min="13567" max="13567" width="9.140625" style="3" bestFit="1" customWidth="1"/>
    <col min="13568" max="13568" width="28.140625" style="3" customWidth="1"/>
    <col min="13569" max="13569" width="13.7109375" style="3" customWidth="1"/>
    <col min="13570" max="13573" width="14.85546875" style="3" customWidth="1"/>
    <col min="13574" max="13574" width="15.28515625" style="3" customWidth="1"/>
    <col min="13575" max="13575" width="15.5703125" style="3" customWidth="1"/>
    <col min="13576" max="13576" width="14.7109375" style="3" customWidth="1"/>
    <col min="13577" max="13578" width="0" style="3" hidden="1" customWidth="1"/>
    <col min="13579" max="13579" width="9.140625" style="3"/>
    <col min="13580" max="13580" width="18.42578125" style="3" customWidth="1"/>
    <col min="13581" max="13822" width="9.140625" style="3"/>
    <col min="13823" max="13823" width="9.140625" style="3" bestFit="1" customWidth="1"/>
    <col min="13824" max="13824" width="28.140625" style="3" customWidth="1"/>
    <col min="13825" max="13825" width="13.7109375" style="3" customWidth="1"/>
    <col min="13826" max="13829" width="14.85546875" style="3" customWidth="1"/>
    <col min="13830" max="13830" width="15.28515625" style="3" customWidth="1"/>
    <col min="13831" max="13831" width="15.5703125" style="3" customWidth="1"/>
    <col min="13832" max="13832" width="14.7109375" style="3" customWidth="1"/>
    <col min="13833" max="13834" width="0" style="3" hidden="1" customWidth="1"/>
    <col min="13835" max="13835" width="9.140625" style="3"/>
    <col min="13836" max="13836" width="18.42578125" style="3" customWidth="1"/>
    <col min="13837" max="14078" width="9.140625" style="3"/>
    <col min="14079" max="14079" width="9.140625" style="3" bestFit="1" customWidth="1"/>
    <col min="14080" max="14080" width="28.140625" style="3" customWidth="1"/>
    <col min="14081" max="14081" width="13.7109375" style="3" customWidth="1"/>
    <col min="14082" max="14085" width="14.85546875" style="3" customWidth="1"/>
    <col min="14086" max="14086" width="15.28515625" style="3" customWidth="1"/>
    <col min="14087" max="14087" width="15.5703125" style="3" customWidth="1"/>
    <col min="14088" max="14088" width="14.7109375" style="3" customWidth="1"/>
    <col min="14089" max="14090" width="0" style="3" hidden="1" customWidth="1"/>
    <col min="14091" max="14091" width="9.140625" style="3"/>
    <col min="14092" max="14092" width="18.42578125" style="3" customWidth="1"/>
    <col min="14093" max="14334" width="9.140625" style="3"/>
    <col min="14335" max="14335" width="9.140625" style="3" bestFit="1" customWidth="1"/>
    <col min="14336" max="14336" width="28.140625" style="3" customWidth="1"/>
    <col min="14337" max="14337" width="13.7109375" style="3" customWidth="1"/>
    <col min="14338" max="14341" width="14.85546875" style="3" customWidth="1"/>
    <col min="14342" max="14342" width="15.28515625" style="3" customWidth="1"/>
    <col min="14343" max="14343" width="15.5703125" style="3" customWidth="1"/>
    <col min="14344" max="14344" width="14.7109375" style="3" customWidth="1"/>
    <col min="14345" max="14346" width="0" style="3" hidden="1" customWidth="1"/>
    <col min="14347" max="14347" width="9.140625" style="3"/>
    <col min="14348" max="14348" width="18.42578125" style="3" customWidth="1"/>
    <col min="14349" max="14590" width="9.140625" style="3"/>
    <col min="14591" max="14591" width="9.140625" style="3" bestFit="1" customWidth="1"/>
    <col min="14592" max="14592" width="28.140625" style="3" customWidth="1"/>
    <col min="14593" max="14593" width="13.7109375" style="3" customWidth="1"/>
    <col min="14594" max="14597" width="14.85546875" style="3" customWidth="1"/>
    <col min="14598" max="14598" width="15.28515625" style="3" customWidth="1"/>
    <col min="14599" max="14599" width="15.5703125" style="3" customWidth="1"/>
    <col min="14600" max="14600" width="14.7109375" style="3" customWidth="1"/>
    <col min="14601" max="14602" width="0" style="3" hidden="1" customWidth="1"/>
    <col min="14603" max="14603" width="9.140625" style="3"/>
    <col min="14604" max="14604" width="18.42578125" style="3" customWidth="1"/>
    <col min="14605" max="14846" width="9.140625" style="3"/>
    <col min="14847" max="14847" width="9.140625" style="3" bestFit="1" customWidth="1"/>
    <col min="14848" max="14848" width="28.140625" style="3" customWidth="1"/>
    <col min="14849" max="14849" width="13.7109375" style="3" customWidth="1"/>
    <col min="14850" max="14853" width="14.85546875" style="3" customWidth="1"/>
    <col min="14854" max="14854" width="15.28515625" style="3" customWidth="1"/>
    <col min="14855" max="14855" width="15.5703125" style="3" customWidth="1"/>
    <col min="14856" max="14856" width="14.7109375" style="3" customWidth="1"/>
    <col min="14857" max="14858" width="0" style="3" hidden="1" customWidth="1"/>
    <col min="14859" max="14859" width="9.140625" style="3"/>
    <col min="14860" max="14860" width="18.42578125" style="3" customWidth="1"/>
    <col min="14861" max="15102" width="9.140625" style="3"/>
    <col min="15103" max="15103" width="9.140625" style="3" bestFit="1" customWidth="1"/>
    <col min="15104" max="15104" width="28.140625" style="3" customWidth="1"/>
    <col min="15105" max="15105" width="13.7109375" style="3" customWidth="1"/>
    <col min="15106" max="15109" width="14.85546875" style="3" customWidth="1"/>
    <col min="15110" max="15110" width="15.28515625" style="3" customWidth="1"/>
    <col min="15111" max="15111" width="15.5703125" style="3" customWidth="1"/>
    <col min="15112" max="15112" width="14.7109375" style="3" customWidth="1"/>
    <col min="15113" max="15114" width="0" style="3" hidden="1" customWidth="1"/>
    <col min="15115" max="15115" width="9.140625" style="3"/>
    <col min="15116" max="15116" width="18.42578125" style="3" customWidth="1"/>
    <col min="15117" max="15358" width="9.140625" style="3"/>
    <col min="15359" max="15359" width="9.140625" style="3" bestFit="1" customWidth="1"/>
    <col min="15360" max="15360" width="28.140625" style="3" customWidth="1"/>
    <col min="15361" max="15361" width="13.7109375" style="3" customWidth="1"/>
    <col min="15362" max="15365" width="14.85546875" style="3" customWidth="1"/>
    <col min="15366" max="15366" width="15.28515625" style="3" customWidth="1"/>
    <col min="15367" max="15367" width="15.5703125" style="3" customWidth="1"/>
    <col min="15368" max="15368" width="14.7109375" style="3" customWidth="1"/>
    <col min="15369" max="15370" width="0" style="3" hidden="1" customWidth="1"/>
    <col min="15371" max="15371" width="9.140625" style="3"/>
    <col min="15372" max="15372" width="18.42578125" style="3" customWidth="1"/>
    <col min="15373" max="15614" width="9.140625" style="3"/>
    <col min="15615" max="15615" width="9.140625" style="3" bestFit="1" customWidth="1"/>
    <col min="15616" max="15616" width="28.140625" style="3" customWidth="1"/>
    <col min="15617" max="15617" width="13.7109375" style="3" customWidth="1"/>
    <col min="15618" max="15621" width="14.85546875" style="3" customWidth="1"/>
    <col min="15622" max="15622" width="15.28515625" style="3" customWidth="1"/>
    <col min="15623" max="15623" width="15.5703125" style="3" customWidth="1"/>
    <col min="15624" max="15624" width="14.7109375" style="3" customWidth="1"/>
    <col min="15625" max="15626" width="0" style="3" hidden="1" customWidth="1"/>
    <col min="15627" max="15627" width="9.140625" style="3"/>
    <col min="15628" max="15628" width="18.42578125" style="3" customWidth="1"/>
    <col min="15629" max="15870" width="9.140625" style="3"/>
    <col min="15871" max="15871" width="9.140625" style="3" bestFit="1" customWidth="1"/>
    <col min="15872" max="15872" width="28.140625" style="3" customWidth="1"/>
    <col min="15873" max="15873" width="13.7109375" style="3" customWidth="1"/>
    <col min="15874" max="15877" width="14.85546875" style="3" customWidth="1"/>
    <col min="15878" max="15878" width="15.28515625" style="3" customWidth="1"/>
    <col min="15879" max="15879" width="15.5703125" style="3" customWidth="1"/>
    <col min="15880" max="15880" width="14.7109375" style="3" customWidth="1"/>
    <col min="15881" max="15882" width="0" style="3" hidden="1" customWidth="1"/>
    <col min="15883" max="15883" width="9.140625" style="3"/>
    <col min="15884" max="15884" width="18.42578125" style="3" customWidth="1"/>
    <col min="15885" max="16126" width="9.140625" style="3"/>
    <col min="16127" max="16127" width="9.140625" style="3" bestFit="1" customWidth="1"/>
    <col min="16128" max="16128" width="28.140625" style="3" customWidth="1"/>
    <col min="16129" max="16129" width="13.7109375" style="3" customWidth="1"/>
    <col min="16130" max="16133" width="14.85546875" style="3" customWidth="1"/>
    <col min="16134" max="16134" width="15.28515625" style="3" customWidth="1"/>
    <col min="16135" max="16135" width="15.5703125" style="3" customWidth="1"/>
    <col min="16136" max="16136" width="14.7109375" style="3" customWidth="1"/>
    <col min="16137" max="16138" width="0" style="3" hidden="1" customWidth="1"/>
    <col min="16139" max="16139" width="9.140625" style="3"/>
    <col min="16140" max="16140" width="18.42578125" style="3" customWidth="1"/>
    <col min="16141" max="16384" width="9.140625" style="3"/>
  </cols>
  <sheetData>
    <row r="1" spans="1:27" s="1" customFormat="1" ht="15" customHeight="1" x14ac:dyDescent="0.25">
      <c r="A1" s="205" t="s">
        <v>91</v>
      </c>
      <c r="B1" s="205"/>
      <c r="C1" s="205"/>
      <c r="D1" s="207" t="s">
        <v>101</v>
      </c>
      <c r="E1" s="207"/>
      <c r="F1" s="207"/>
      <c r="G1" s="207"/>
      <c r="H1" s="207"/>
      <c r="I1" s="207"/>
      <c r="J1" s="207"/>
      <c r="K1" s="207"/>
      <c r="L1" s="3"/>
      <c r="M1" s="210" t="s">
        <v>95</v>
      </c>
      <c r="N1" s="210"/>
      <c r="O1" s="210"/>
      <c r="P1" s="210"/>
      <c r="Q1" s="210"/>
      <c r="R1" s="210"/>
      <c r="S1" s="4"/>
      <c r="T1" s="4"/>
      <c r="U1" s="4"/>
      <c r="V1" s="3"/>
      <c r="W1" s="146"/>
      <c r="X1" s="3"/>
      <c r="Y1" s="3"/>
      <c r="Z1" s="3"/>
      <c r="AA1" s="3"/>
    </row>
    <row r="2" spans="1:27" s="1" customFormat="1" ht="15" customHeight="1" x14ac:dyDescent="0.25">
      <c r="A2" s="206" t="s">
        <v>104</v>
      </c>
      <c r="B2" s="206"/>
      <c r="C2" s="206"/>
      <c r="D2" s="207" t="s">
        <v>105</v>
      </c>
      <c r="E2" s="207"/>
      <c r="F2" s="207"/>
      <c r="G2" s="207"/>
      <c r="H2" s="207"/>
      <c r="I2" s="207"/>
      <c r="J2" s="207"/>
      <c r="K2" s="207"/>
      <c r="L2" s="3"/>
      <c r="M2" s="147" t="s">
        <v>97</v>
      </c>
      <c r="N2" s="209" t="s">
        <v>118</v>
      </c>
      <c r="O2" s="209"/>
      <c r="P2" s="209"/>
      <c r="Q2" s="209"/>
      <c r="R2" s="209"/>
      <c r="S2" s="4"/>
      <c r="T2" s="4"/>
      <c r="U2" s="4"/>
      <c r="V2" s="4"/>
      <c r="W2" s="146"/>
      <c r="X2" s="4"/>
      <c r="Y2" s="3"/>
      <c r="Z2" s="3"/>
      <c r="AA2" s="3"/>
    </row>
    <row r="3" spans="1:27" s="1" customFormat="1" ht="15" customHeight="1" x14ac:dyDescent="0.25">
      <c r="A3" s="205" t="s">
        <v>78</v>
      </c>
      <c r="B3" s="205"/>
      <c r="C3" s="205"/>
      <c r="D3" s="207" t="s">
        <v>87</v>
      </c>
      <c r="E3" s="207"/>
      <c r="F3" s="207"/>
      <c r="G3" s="207"/>
      <c r="H3" s="207"/>
      <c r="I3" s="207"/>
      <c r="J3" s="207"/>
      <c r="K3" s="207"/>
      <c r="L3" s="3"/>
      <c r="M3" s="147" t="s">
        <v>98</v>
      </c>
      <c r="N3" s="209" t="s">
        <v>119</v>
      </c>
      <c r="O3" s="209"/>
      <c r="P3" s="209"/>
      <c r="Q3" s="209"/>
      <c r="R3" s="209"/>
      <c r="S3" s="4"/>
      <c r="T3" s="4"/>
      <c r="U3" s="4"/>
      <c r="V3" s="3"/>
      <c r="W3" s="146"/>
      <c r="X3" s="3"/>
      <c r="Y3" s="3"/>
      <c r="Z3" s="3"/>
      <c r="AA3" s="3"/>
    </row>
    <row r="4" spans="1:27" s="1" customFormat="1" ht="15" customHeight="1" x14ac:dyDescent="0.25">
      <c r="A4" s="205" t="s">
        <v>81</v>
      </c>
      <c r="B4" s="205"/>
      <c r="C4" s="177" t="s">
        <v>79</v>
      </c>
      <c r="D4" s="207" t="s">
        <v>82</v>
      </c>
      <c r="E4" s="207"/>
      <c r="F4" s="207"/>
      <c r="G4" s="207"/>
      <c r="H4" s="207"/>
      <c r="I4" s="207"/>
      <c r="J4" s="207"/>
      <c r="K4" s="207"/>
      <c r="L4" s="3"/>
      <c r="M4" s="147" t="s">
        <v>102</v>
      </c>
      <c r="N4" s="209">
        <v>888745752</v>
      </c>
      <c r="O4" s="209"/>
      <c r="P4" s="209"/>
      <c r="Q4" s="209"/>
      <c r="R4" s="209"/>
      <c r="S4" s="4"/>
      <c r="T4" s="4"/>
      <c r="U4" s="4"/>
      <c r="V4" s="3"/>
      <c r="W4" s="146"/>
      <c r="X4" s="3"/>
      <c r="Y4" s="3"/>
      <c r="Z4" s="3"/>
      <c r="AA4" s="3"/>
    </row>
    <row r="5" spans="1:27" s="1" customFormat="1" ht="15" customHeight="1" x14ac:dyDescent="0.25">
      <c r="A5" s="205"/>
      <c r="B5" s="205"/>
      <c r="C5" s="177" t="s">
        <v>83</v>
      </c>
      <c r="D5" s="207" t="s">
        <v>114</v>
      </c>
      <c r="E5" s="207"/>
      <c r="F5" s="207"/>
      <c r="G5" s="207"/>
      <c r="H5" s="207"/>
      <c r="I5" s="207"/>
      <c r="J5" s="207"/>
      <c r="K5" s="207"/>
      <c r="L5" s="3"/>
      <c r="M5" s="147" t="s">
        <v>99</v>
      </c>
      <c r="N5" s="209">
        <v>0</v>
      </c>
      <c r="O5" s="209"/>
      <c r="P5" s="209"/>
      <c r="Q5" s="209"/>
      <c r="R5" s="209"/>
      <c r="S5" s="4"/>
      <c r="T5" s="4"/>
      <c r="U5" s="4"/>
      <c r="V5" s="3"/>
      <c r="W5" s="146"/>
      <c r="X5" s="3"/>
      <c r="Y5" s="3"/>
      <c r="Z5" s="3"/>
      <c r="AA5" s="3"/>
    </row>
    <row r="6" spans="1:27" s="1" customFormat="1" ht="15" customHeight="1" x14ac:dyDescent="0.25">
      <c r="A6" s="205"/>
      <c r="B6" s="205"/>
      <c r="C6" s="177" t="s">
        <v>80</v>
      </c>
      <c r="D6" s="207" t="s">
        <v>115</v>
      </c>
      <c r="E6" s="207"/>
      <c r="F6" s="207"/>
      <c r="G6" s="207"/>
      <c r="H6" s="207"/>
      <c r="I6" s="207"/>
      <c r="J6" s="207"/>
      <c r="K6" s="207"/>
      <c r="L6" s="3"/>
      <c r="M6" s="147" t="s">
        <v>96</v>
      </c>
      <c r="N6" s="208" t="s">
        <v>120</v>
      </c>
      <c r="O6" s="209"/>
      <c r="P6" s="209"/>
      <c r="Q6" s="209"/>
      <c r="R6" s="209"/>
      <c r="S6" s="4"/>
      <c r="T6" s="4"/>
      <c r="U6" s="4"/>
      <c r="V6" s="3"/>
      <c r="W6" s="146"/>
      <c r="X6" s="3"/>
      <c r="Y6" s="3"/>
      <c r="Z6" s="3"/>
      <c r="AA6" s="3"/>
    </row>
    <row r="7" spans="1:27" ht="15.75" customHeight="1" x14ac:dyDescent="0.25">
      <c r="B7" s="5"/>
      <c r="R7" s="4"/>
      <c r="S7" s="4"/>
      <c r="T7" s="4"/>
      <c r="U7" s="4"/>
    </row>
    <row r="8" spans="1:27" ht="17.25" customHeight="1" x14ac:dyDescent="0.25">
      <c r="A8" s="201" t="s">
        <v>0</v>
      </c>
      <c r="B8" s="201" t="s">
        <v>63</v>
      </c>
      <c r="C8" s="202" t="s">
        <v>76</v>
      </c>
      <c r="D8" s="202" t="s">
        <v>74</v>
      </c>
      <c r="E8" s="202" t="s">
        <v>75</v>
      </c>
      <c r="F8" s="200" t="s">
        <v>62</v>
      </c>
      <c r="G8" s="165"/>
      <c r="H8" s="203" t="s">
        <v>76</v>
      </c>
      <c r="I8" s="203"/>
      <c r="J8" s="203"/>
      <c r="K8" s="203"/>
      <c r="L8" s="165"/>
      <c r="M8" s="203" t="s">
        <v>74</v>
      </c>
      <c r="N8" s="203"/>
      <c r="O8" s="203"/>
      <c r="P8" s="203"/>
      <c r="Q8" s="165"/>
      <c r="R8" s="203" t="s">
        <v>75</v>
      </c>
      <c r="S8" s="203"/>
      <c r="T8" s="203"/>
      <c r="U8" s="203"/>
      <c r="V8" s="165"/>
      <c r="W8" s="200" t="s">
        <v>106</v>
      </c>
      <c r="X8" s="8"/>
      <c r="Y8" s="3"/>
    </row>
    <row r="9" spans="1:27" ht="24" customHeight="1" x14ac:dyDescent="0.25">
      <c r="A9" s="201"/>
      <c r="B9" s="201"/>
      <c r="C9" s="202"/>
      <c r="D9" s="202"/>
      <c r="E9" s="202"/>
      <c r="F9" s="200"/>
      <c r="G9" s="161"/>
      <c r="H9" s="204" t="s">
        <v>48</v>
      </c>
      <c r="I9" s="204"/>
      <c r="J9" s="204"/>
      <c r="K9" s="204"/>
      <c r="L9" s="161"/>
      <c r="M9" s="204" t="s">
        <v>48</v>
      </c>
      <c r="N9" s="204"/>
      <c r="O9" s="204"/>
      <c r="P9" s="204"/>
      <c r="Q9" s="161"/>
      <c r="R9" s="204" t="s">
        <v>48</v>
      </c>
      <c r="S9" s="204"/>
      <c r="T9" s="204"/>
      <c r="U9" s="204"/>
      <c r="V9" s="161"/>
      <c r="W9" s="200"/>
      <c r="X9" s="8"/>
      <c r="Y9" s="3"/>
    </row>
    <row r="10" spans="1:27" s="35" customFormat="1" ht="12.75" customHeight="1" x14ac:dyDescent="0.25">
      <c r="A10" s="37"/>
      <c r="B10" s="37"/>
      <c r="C10" s="33"/>
      <c r="D10" s="33"/>
      <c r="E10" s="33"/>
      <c r="F10" s="33"/>
      <c r="G10" s="166"/>
      <c r="H10" s="128">
        <v>1.05</v>
      </c>
      <c r="I10" s="128" t="s">
        <v>65</v>
      </c>
      <c r="J10" s="127" t="s">
        <v>66</v>
      </c>
      <c r="K10" s="127" t="s">
        <v>67</v>
      </c>
      <c r="L10" s="167"/>
      <c r="M10" s="128" t="s">
        <v>64</v>
      </c>
      <c r="N10" s="128" t="s">
        <v>65</v>
      </c>
      <c r="O10" s="128" t="s">
        <v>66</v>
      </c>
      <c r="P10" s="128" t="s">
        <v>67</v>
      </c>
      <c r="Q10" s="167"/>
      <c r="R10" s="127" t="s">
        <v>64</v>
      </c>
      <c r="S10" s="127" t="s">
        <v>68</v>
      </c>
      <c r="T10" s="127" t="s">
        <v>66</v>
      </c>
      <c r="U10" s="127" t="s">
        <v>69</v>
      </c>
      <c r="V10" s="166"/>
      <c r="W10" s="36"/>
      <c r="Y10" s="3"/>
    </row>
    <row r="11" spans="1:27" ht="16.5" x14ac:dyDescent="0.3">
      <c r="A11" s="31" t="s">
        <v>1</v>
      </c>
      <c r="B11" s="32" t="s">
        <v>2</v>
      </c>
      <c r="C11" s="76">
        <f>'Quarterly Budget'!G26</f>
        <v>1080000</v>
      </c>
      <c r="D11" s="76">
        <f>'Quarterly Budget'!M26</f>
        <v>3240000</v>
      </c>
      <c r="E11" s="76">
        <f>'Quarterly Budget'!S26</f>
        <v>540000</v>
      </c>
      <c r="F11" s="168">
        <f t="shared" ref="F11:F19" si="0">SUM(C11:E11)</f>
        <v>4860000</v>
      </c>
      <c r="G11" s="169"/>
      <c r="H11" s="76"/>
      <c r="I11" s="76"/>
      <c r="J11" s="76"/>
      <c r="K11" s="76">
        <f>'Quarterly Budget'!F26</f>
        <v>1080000</v>
      </c>
      <c r="L11" s="169"/>
      <c r="M11" s="76">
        <f>'Quarterly Budget'!I26</f>
        <v>810000</v>
      </c>
      <c r="N11" s="76">
        <f>'Quarterly Budget'!J26</f>
        <v>810000</v>
      </c>
      <c r="O11" s="76">
        <f>'Quarterly Budget'!K26</f>
        <v>810000</v>
      </c>
      <c r="P11" s="76">
        <f>'Quarterly Budget'!L26</f>
        <v>810000</v>
      </c>
      <c r="Q11" s="169"/>
      <c r="R11" s="76">
        <f>'Quarterly Budget'!O26</f>
        <v>405000</v>
      </c>
      <c r="S11" s="76">
        <f>'Quarterly Budget'!P26</f>
        <v>135000</v>
      </c>
      <c r="T11" s="76"/>
      <c r="U11" s="76"/>
      <c r="V11" s="22"/>
      <c r="W11" s="148">
        <f>SUM(H11:K11,M11:P11,R11:U11)</f>
        <v>4860000</v>
      </c>
      <c r="X11" s="8"/>
      <c r="Y11" s="162" t="str">
        <f t="shared" ref="Y11:Y21" si="1">IF(F11=W11," ","Error!")</f>
        <v xml:space="preserve"> </v>
      </c>
    </row>
    <row r="12" spans="1:27" ht="16.5" x14ac:dyDescent="0.3">
      <c r="A12" s="31" t="s">
        <v>3</v>
      </c>
      <c r="B12" s="32" t="s">
        <v>55</v>
      </c>
      <c r="C12" s="76">
        <f>'Quarterly Budget'!G31</f>
        <v>270000</v>
      </c>
      <c r="D12" s="76">
        <f>'Quarterly Budget'!M31</f>
        <v>810000</v>
      </c>
      <c r="E12" s="76">
        <f>'Quarterly Budget'!S31</f>
        <v>135000</v>
      </c>
      <c r="F12" s="168">
        <f t="shared" si="0"/>
        <v>1215000</v>
      </c>
      <c r="G12" s="169"/>
      <c r="H12" s="76"/>
      <c r="I12" s="76"/>
      <c r="J12" s="76"/>
      <c r="K12" s="76">
        <f>'Quarterly Budget'!F31</f>
        <v>270000</v>
      </c>
      <c r="L12" s="169"/>
      <c r="M12" s="76">
        <f>'Quarterly Budget'!I31</f>
        <v>202500</v>
      </c>
      <c r="N12" s="76">
        <f>'Quarterly Budget'!J31</f>
        <v>202500</v>
      </c>
      <c r="O12" s="76">
        <f>'Quarterly Budget'!K31</f>
        <v>202500</v>
      </c>
      <c r="P12" s="76">
        <f>'Quarterly Budget'!L31</f>
        <v>202500</v>
      </c>
      <c r="Q12" s="169"/>
      <c r="R12" s="76">
        <f>'Quarterly Budget'!O31</f>
        <v>101250</v>
      </c>
      <c r="S12" s="76">
        <f>'Quarterly Budget'!P31</f>
        <v>33750</v>
      </c>
      <c r="T12" s="76"/>
      <c r="U12" s="76"/>
      <c r="V12" s="22"/>
      <c r="W12" s="148">
        <f t="shared" ref="W12:W20" si="2">SUM(H12:K12,M12:P12,R12:U12)</f>
        <v>1215000</v>
      </c>
      <c r="X12" s="8"/>
      <c r="Y12" s="162" t="str">
        <f t="shared" si="1"/>
        <v xml:space="preserve"> </v>
      </c>
    </row>
    <row r="13" spans="1:27" ht="16.5" x14ac:dyDescent="0.3">
      <c r="A13" s="31" t="s">
        <v>4</v>
      </c>
      <c r="B13" s="32" t="s">
        <v>5</v>
      </c>
      <c r="C13" s="76">
        <f>'Quarterly Budget'!G40</f>
        <v>399600</v>
      </c>
      <c r="D13" s="76">
        <f>'Quarterly Budget'!M40</f>
        <v>1198800</v>
      </c>
      <c r="E13" s="76">
        <f>'Quarterly Budget'!S40</f>
        <v>199800</v>
      </c>
      <c r="F13" s="168">
        <f t="shared" si="0"/>
        <v>1798200</v>
      </c>
      <c r="G13" s="169"/>
      <c r="H13" s="76"/>
      <c r="I13" s="76"/>
      <c r="J13" s="76"/>
      <c r="K13" s="76">
        <f>'Quarterly Budget'!F40</f>
        <v>399600</v>
      </c>
      <c r="L13" s="169"/>
      <c r="M13" s="76">
        <f>'Quarterly Budget'!I40</f>
        <v>299700</v>
      </c>
      <c r="N13" s="76">
        <f>'Quarterly Budget'!J40</f>
        <v>299700</v>
      </c>
      <c r="O13" s="76">
        <f>'Quarterly Budget'!K40</f>
        <v>299700</v>
      </c>
      <c r="P13" s="76">
        <f>'Quarterly Budget'!L40</f>
        <v>299700</v>
      </c>
      <c r="Q13" s="169"/>
      <c r="R13" s="76">
        <f>'Quarterly Budget'!O40</f>
        <v>149850</v>
      </c>
      <c r="S13" s="76">
        <f>'Quarterly Budget'!P40</f>
        <v>49950</v>
      </c>
      <c r="T13" s="76"/>
      <c r="U13" s="76"/>
      <c r="V13" s="22"/>
      <c r="W13" s="148">
        <f t="shared" si="2"/>
        <v>1798200</v>
      </c>
      <c r="X13" s="8"/>
      <c r="Y13" s="162" t="str">
        <f t="shared" si="1"/>
        <v xml:space="preserve"> </v>
      </c>
    </row>
    <row r="14" spans="1:27" ht="16.5" x14ac:dyDescent="0.3">
      <c r="A14" s="31" t="s">
        <v>6</v>
      </c>
      <c r="B14" s="32" t="s">
        <v>7</v>
      </c>
      <c r="C14" s="76">
        <f>'Quarterly Budget'!G43</f>
        <v>600000</v>
      </c>
      <c r="D14" s="76">
        <f>'Quarterly Budget'!M43</f>
        <v>600000</v>
      </c>
      <c r="E14" s="76">
        <f>'Quarterly Budget'!S43</f>
        <v>0</v>
      </c>
      <c r="F14" s="168">
        <f t="shared" si="0"/>
        <v>1200000</v>
      </c>
      <c r="G14" s="169"/>
      <c r="H14" s="76"/>
      <c r="I14" s="76"/>
      <c r="J14" s="76"/>
      <c r="K14" s="76">
        <f>'Quarterly Budget'!F43</f>
        <v>600000</v>
      </c>
      <c r="L14" s="169"/>
      <c r="M14" s="76">
        <f>'Quarterly Budget'!I43</f>
        <v>0</v>
      </c>
      <c r="N14" s="76">
        <f>'Quarterly Budget'!J43</f>
        <v>600000</v>
      </c>
      <c r="O14" s="76">
        <f>'Quarterly Budget'!K43</f>
        <v>0</v>
      </c>
      <c r="P14" s="76">
        <f>'Quarterly Budget'!L43</f>
        <v>0</v>
      </c>
      <c r="Q14" s="169"/>
      <c r="R14" s="76">
        <f>'Quarterly Budget'!O43</f>
        <v>0</v>
      </c>
      <c r="S14" s="76">
        <f>'Quarterly Budget'!P43</f>
        <v>0</v>
      </c>
      <c r="T14" s="76"/>
      <c r="U14" s="76"/>
      <c r="V14" s="22"/>
      <c r="W14" s="148">
        <f t="shared" si="2"/>
        <v>1200000</v>
      </c>
      <c r="X14" s="8"/>
      <c r="Y14" s="162" t="str">
        <f t="shared" si="1"/>
        <v xml:space="preserve"> </v>
      </c>
    </row>
    <row r="15" spans="1:27" ht="16.5" x14ac:dyDescent="0.3">
      <c r="A15" s="31" t="s">
        <v>8</v>
      </c>
      <c r="B15" s="32" t="s">
        <v>56</v>
      </c>
      <c r="C15" s="76">
        <f>'Quarterly Budget'!G48</f>
        <v>316000</v>
      </c>
      <c r="D15" s="76">
        <f>'Quarterly Budget'!M48</f>
        <v>316000</v>
      </c>
      <c r="E15" s="76">
        <f>'Quarterly Budget'!S48</f>
        <v>0</v>
      </c>
      <c r="F15" s="168">
        <f t="shared" si="0"/>
        <v>632000</v>
      </c>
      <c r="G15" s="169"/>
      <c r="H15" s="76"/>
      <c r="I15" s="76"/>
      <c r="J15" s="76"/>
      <c r="K15" s="76">
        <f>'Quarterly Budget'!F48</f>
        <v>316000</v>
      </c>
      <c r="L15" s="169"/>
      <c r="M15" s="76">
        <f>'Quarterly Budget'!I48</f>
        <v>0</v>
      </c>
      <c r="N15" s="76">
        <f>'Quarterly Budget'!J48</f>
        <v>316000</v>
      </c>
      <c r="O15" s="76">
        <f>'Quarterly Budget'!K48</f>
        <v>0</v>
      </c>
      <c r="P15" s="76">
        <f>'Quarterly Budget'!L48</f>
        <v>0</v>
      </c>
      <c r="Q15" s="169"/>
      <c r="R15" s="76">
        <f>'Quarterly Budget'!O48</f>
        <v>0</v>
      </c>
      <c r="S15" s="76">
        <f>'Quarterly Budget'!P48</f>
        <v>0</v>
      </c>
      <c r="T15" s="76"/>
      <c r="U15" s="76"/>
      <c r="V15" s="22"/>
      <c r="W15" s="148">
        <f t="shared" si="2"/>
        <v>632000</v>
      </c>
      <c r="X15" s="8"/>
      <c r="Y15" s="162" t="str">
        <f t="shared" si="1"/>
        <v xml:space="preserve"> </v>
      </c>
    </row>
    <row r="16" spans="1:27" ht="16.5" x14ac:dyDescent="0.3">
      <c r="A16" s="31" t="s">
        <v>9</v>
      </c>
      <c r="B16" s="32" t="s">
        <v>57</v>
      </c>
      <c r="C16" s="76">
        <f>'Quarterly Budget'!G51</f>
        <v>0</v>
      </c>
      <c r="D16" s="76">
        <f>'Quarterly Budget'!M51</f>
        <v>0</v>
      </c>
      <c r="E16" s="76">
        <f>'Quarterly Budget'!S51</f>
        <v>0</v>
      </c>
      <c r="F16" s="168">
        <f t="shared" si="0"/>
        <v>0</v>
      </c>
      <c r="G16" s="169"/>
      <c r="H16" s="76"/>
      <c r="I16" s="76"/>
      <c r="J16" s="76"/>
      <c r="K16" s="76">
        <f>'Quarterly Budget'!F51</f>
        <v>0</v>
      </c>
      <c r="L16" s="169"/>
      <c r="M16" s="76">
        <f>'Quarterly Budget'!I131</f>
        <v>0</v>
      </c>
      <c r="N16" s="76">
        <f>'Quarterly Budget'!J131</f>
        <v>0</v>
      </c>
      <c r="O16" s="76">
        <f>'Quarterly Budget'!K131</f>
        <v>0</v>
      </c>
      <c r="P16" s="76">
        <f>'Quarterly Budget'!L131</f>
        <v>0</v>
      </c>
      <c r="Q16" s="169"/>
      <c r="R16" s="76">
        <f>'Quarterly Budget'!O51</f>
        <v>0</v>
      </c>
      <c r="S16" s="76">
        <f>'Quarterly Budget'!P51</f>
        <v>0</v>
      </c>
      <c r="T16" s="76"/>
      <c r="U16" s="76"/>
      <c r="V16" s="22"/>
      <c r="W16" s="148">
        <f t="shared" si="2"/>
        <v>0</v>
      </c>
      <c r="X16" s="8"/>
      <c r="Y16" s="162" t="str">
        <f t="shared" si="1"/>
        <v xml:space="preserve"> </v>
      </c>
    </row>
    <row r="17" spans="1:25" ht="16.5" x14ac:dyDescent="0.3">
      <c r="A17" s="31" t="s">
        <v>10</v>
      </c>
      <c r="B17" s="32" t="s">
        <v>11</v>
      </c>
      <c r="C17" s="76">
        <f>'Quarterly Budget'!G54</f>
        <v>0</v>
      </c>
      <c r="D17" s="76">
        <f>'Quarterly Budget'!M54</f>
        <v>0</v>
      </c>
      <c r="E17" s="76">
        <f>'Quarterly Budget'!S54</f>
        <v>0</v>
      </c>
      <c r="F17" s="168">
        <f t="shared" si="0"/>
        <v>0</v>
      </c>
      <c r="G17" s="169"/>
      <c r="H17" s="76"/>
      <c r="I17" s="76"/>
      <c r="J17" s="76"/>
      <c r="K17" s="76">
        <f>'Quarterly Budget'!F54</f>
        <v>0</v>
      </c>
      <c r="L17" s="169"/>
      <c r="M17" s="76">
        <f>'Quarterly Budget'!I54</f>
        <v>0</v>
      </c>
      <c r="N17" s="76">
        <f>'Quarterly Budget'!J54</f>
        <v>0</v>
      </c>
      <c r="O17" s="76">
        <f>'Quarterly Budget'!K54</f>
        <v>0</v>
      </c>
      <c r="P17" s="76">
        <f>'Quarterly Budget'!L54</f>
        <v>0</v>
      </c>
      <c r="Q17" s="169"/>
      <c r="R17" s="76">
        <f>'Quarterly Budget'!O54</f>
        <v>0</v>
      </c>
      <c r="S17" s="76">
        <f>'Quarterly Budget'!P54</f>
        <v>0</v>
      </c>
      <c r="T17" s="76"/>
      <c r="U17" s="76"/>
      <c r="V17" s="22"/>
      <c r="W17" s="148">
        <f>SUM(H17:K17,M17:P17,R17:U17)</f>
        <v>0</v>
      </c>
      <c r="X17" s="8"/>
      <c r="Y17" s="162" t="str">
        <f t="shared" si="1"/>
        <v xml:space="preserve"> </v>
      </c>
    </row>
    <row r="18" spans="1:25" ht="16.5" x14ac:dyDescent="0.3">
      <c r="A18" s="31" t="s">
        <v>14</v>
      </c>
      <c r="B18" s="32" t="s">
        <v>12</v>
      </c>
      <c r="C18" s="76">
        <f>'Quarterly Budget'!G133</f>
        <v>2550599.8199999998</v>
      </c>
      <c r="D18" s="76">
        <f>'Quarterly Budget'!M133</f>
        <v>3336300</v>
      </c>
      <c r="E18" s="76">
        <f>'Quarterly Budget'!S133</f>
        <v>1163299.9054999999</v>
      </c>
      <c r="F18" s="168">
        <f>SUM(C18:E18)</f>
        <v>7050199.7255000006</v>
      </c>
      <c r="G18" s="169"/>
      <c r="H18" s="76"/>
      <c r="I18" s="76"/>
      <c r="J18" s="76"/>
      <c r="K18" s="76">
        <f>'Quarterly Budget'!F133</f>
        <v>2550599.8199999998</v>
      </c>
      <c r="L18" s="169"/>
      <c r="M18" s="76">
        <f>'Quarterly Budget'!I133</f>
        <v>564075</v>
      </c>
      <c r="N18" s="76">
        <f>'Quarterly Budget'!J133</f>
        <v>414075</v>
      </c>
      <c r="O18" s="76">
        <f>'Quarterly Budget'!K133</f>
        <v>1474075</v>
      </c>
      <c r="P18" s="76">
        <f>'Quarterly Budget'!L133</f>
        <v>884075</v>
      </c>
      <c r="Q18" s="169"/>
      <c r="R18" s="76">
        <f>'Quarterly Budget'!O133</f>
        <v>1082474.929125</v>
      </c>
      <c r="S18" s="76">
        <f>'Quarterly Budget'!P133</f>
        <v>80824.976374999998</v>
      </c>
      <c r="T18" s="76"/>
      <c r="U18" s="76"/>
      <c r="V18" s="22"/>
      <c r="W18" s="148">
        <f t="shared" si="2"/>
        <v>7050199.7254999997</v>
      </c>
      <c r="X18" s="8"/>
      <c r="Y18" s="162" t="str">
        <f t="shared" si="1"/>
        <v xml:space="preserve"> </v>
      </c>
    </row>
    <row r="19" spans="1:25" s="6" customFormat="1" ht="22.5" customHeight="1" x14ac:dyDescent="0.3">
      <c r="A19" s="141" t="s">
        <v>15</v>
      </c>
      <c r="B19" s="126" t="s">
        <v>13</v>
      </c>
      <c r="C19" s="170">
        <f>SUM(C11:C18)</f>
        <v>5216199.82</v>
      </c>
      <c r="D19" s="170">
        <f t="shared" ref="D19:E19" si="3">SUM(D11:D18)</f>
        <v>9501100</v>
      </c>
      <c r="E19" s="170">
        <f t="shared" si="3"/>
        <v>2038099.9054999999</v>
      </c>
      <c r="F19" s="170">
        <f t="shared" si="0"/>
        <v>16755399.725500001</v>
      </c>
      <c r="G19" s="24"/>
      <c r="H19" s="170">
        <f>SUM(H11:H18)</f>
        <v>0</v>
      </c>
      <c r="I19" s="170">
        <f t="shared" ref="I19:K19" si="4">SUM(I11:I18)</f>
        <v>0</v>
      </c>
      <c r="J19" s="170">
        <f t="shared" si="4"/>
        <v>0</v>
      </c>
      <c r="K19" s="170">
        <f t="shared" si="4"/>
        <v>5216199.82</v>
      </c>
      <c r="L19" s="24"/>
      <c r="M19" s="170">
        <f>SUM(M11:M18)</f>
        <v>1876275</v>
      </c>
      <c r="N19" s="170">
        <f>SUM(N11:N18)</f>
        <v>2642275</v>
      </c>
      <c r="O19" s="170">
        <f>SUM(O11:O18)</f>
        <v>2786275</v>
      </c>
      <c r="P19" s="170">
        <f>SUM(P11:P18)</f>
        <v>2196275</v>
      </c>
      <c r="Q19" s="24"/>
      <c r="R19" s="170">
        <f>SUM(R11:R18)</f>
        <v>1738574.929125</v>
      </c>
      <c r="S19" s="170">
        <f>SUM(S11:S18)</f>
        <v>299524.97637499997</v>
      </c>
      <c r="T19" s="170">
        <f>SUM(T11:T18)</f>
        <v>0</v>
      </c>
      <c r="U19" s="170">
        <f>SUM(U11:U18)</f>
        <v>0</v>
      </c>
      <c r="V19" s="24"/>
      <c r="W19" s="170">
        <f>SUM(W11:W18)</f>
        <v>16755399.725499999</v>
      </c>
      <c r="X19" s="9"/>
      <c r="Y19" s="163" t="str">
        <f t="shared" si="1"/>
        <v xml:space="preserve"> </v>
      </c>
    </row>
    <row r="20" spans="1:25" s="6" customFormat="1" ht="17.25" customHeight="1" x14ac:dyDescent="0.3">
      <c r="A20" s="31" t="s">
        <v>49</v>
      </c>
      <c r="B20" s="32" t="s">
        <v>51</v>
      </c>
      <c r="C20" s="67">
        <f>'Detailed Budget'!G137</f>
        <v>0</v>
      </c>
      <c r="D20" s="67">
        <f>'Detailed Budget'!M137</f>
        <v>0</v>
      </c>
      <c r="E20" s="67">
        <f>'Detailed Budget'!S137</f>
        <v>0</v>
      </c>
      <c r="F20" s="67">
        <f>SUM(C20:E20)</f>
        <v>0</v>
      </c>
      <c r="G20" s="24"/>
      <c r="H20" s="67">
        <f>'Quarterly Budget'!C137</f>
        <v>0</v>
      </c>
      <c r="I20" s="67">
        <f>'Quarterly Budget'!D137</f>
        <v>0</v>
      </c>
      <c r="J20" s="67">
        <f>'Quarterly Budget'!E137</f>
        <v>0</v>
      </c>
      <c r="K20" s="67">
        <f>'Quarterly Budget'!F137</f>
        <v>0</v>
      </c>
      <c r="L20" s="24"/>
      <c r="M20" s="67">
        <f>'Quarterly Budget'!I137</f>
        <v>0</v>
      </c>
      <c r="N20" s="67">
        <f>'Quarterly Budget'!J137</f>
        <v>0</v>
      </c>
      <c r="O20" s="67">
        <f>'Quarterly Budget'!K137</f>
        <v>0</v>
      </c>
      <c r="P20" s="67">
        <f>'Quarterly Budget'!L137</f>
        <v>0</v>
      </c>
      <c r="Q20" s="24"/>
      <c r="R20" s="67">
        <f>'Quarterly Budget'!O137</f>
        <v>0</v>
      </c>
      <c r="S20" s="67">
        <f>'Quarterly Budget'!P137</f>
        <v>0</v>
      </c>
      <c r="T20" s="67">
        <f>'Quarterly Budget'!Q137</f>
        <v>0</v>
      </c>
      <c r="U20" s="67">
        <f>'Quarterly Budget'!R137</f>
        <v>0</v>
      </c>
      <c r="V20" s="24"/>
      <c r="W20" s="67">
        <f t="shared" si="2"/>
        <v>0</v>
      </c>
      <c r="X20" s="9"/>
      <c r="Y20" s="163" t="str">
        <f t="shared" si="1"/>
        <v xml:space="preserve"> </v>
      </c>
    </row>
    <row r="21" spans="1:25" s="6" customFormat="1" ht="26.25" customHeight="1" x14ac:dyDescent="0.3">
      <c r="A21" s="141" t="s">
        <v>50</v>
      </c>
      <c r="B21" s="142" t="s">
        <v>16</v>
      </c>
      <c r="C21" s="171">
        <f t="shared" ref="C21:E21" si="5">C19+C20</f>
        <v>5216199.82</v>
      </c>
      <c r="D21" s="171">
        <f t="shared" si="5"/>
        <v>9501100</v>
      </c>
      <c r="E21" s="171">
        <f t="shared" si="5"/>
        <v>2038099.9054999999</v>
      </c>
      <c r="F21" s="171">
        <f>SUM(C21:E21)</f>
        <v>16755399.725500001</v>
      </c>
      <c r="G21" s="24"/>
      <c r="H21" s="171">
        <f t="shared" ref="H21:K21" si="6">H19+H20</f>
        <v>0</v>
      </c>
      <c r="I21" s="171">
        <f t="shared" si="6"/>
        <v>0</v>
      </c>
      <c r="J21" s="171">
        <f t="shared" si="6"/>
        <v>0</v>
      </c>
      <c r="K21" s="171">
        <f t="shared" si="6"/>
        <v>5216199.82</v>
      </c>
      <c r="L21" s="24"/>
      <c r="M21" s="171">
        <f>SUM(M19:M20)</f>
        <v>1876275</v>
      </c>
      <c r="N21" s="171">
        <f>SUM(N19:N20)</f>
        <v>2642275</v>
      </c>
      <c r="O21" s="171">
        <f>SUM(O19:O20)</f>
        <v>2786275</v>
      </c>
      <c r="P21" s="171">
        <f>SUM(P19:P20)</f>
        <v>2196275</v>
      </c>
      <c r="Q21" s="24"/>
      <c r="R21" s="171">
        <f>SUM(R19:R20)</f>
        <v>1738574.929125</v>
      </c>
      <c r="S21" s="171">
        <f>SUM(S19:S20)</f>
        <v>299524.97637499997</v>
      </c>
      <c r="T21" s="171">
        <f>SUM(T19:T20)</f>
        <v>0</v>
      </c>
      <c r="U21" s="171">
        <f>SUM(U19:U20)</f>
        <v>0</v>
      </c>
      <c r="V21" s="24"/>
      <c r="W21" s="170">
        <f>W19+W20</f>
        <v>16755399.725499999</v>
      </c>
      <c r="X21" s="9"/>
      <c r="Y21" s="163" t="str">
        <f t="shared" si="1"/>
        <v xml:space="preserve"> </v>
      </c>
    </row>
    <row r="22" spans="1:25" ht="27.75" customHeight="1" x14ac:dyDescent="0.3">
      <c r="A22" s="143"/>
      <c r="B22" s="144"/>
      <c r="C22" s="144"/>
      <c r="D22" s="144"/>
      <c r="E22" s="145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64"/>
      <c r="X22" s="9"/>
      <c r="Y22" s="163"/>
    </row>
  </sheetData>
  <mergeCells count="29">
    <mergeCell ref="N6:R6"/>
    <mergeCell ref="R8:U8"/>
    <mergeCell ref="R9:U9"/>
    <mergeCell ref="N2:R2"/>
    <mergeCell ref="M1:R1"/>
    <mergeCell ref="N3:R3"/>
    <mergeCell ref="N4:R4"/>
    <mergeCell ref="N5:R5"/>
    <mergeCell ref="A1:C1"/>
    <mergeCell ref="A2:C2"/>
    <mergeCell ref="A3:C3"/>
    <mergeCell ref="A4:B6"/>
    <mergeCell ref="D1:K1"/>
    <mergeCell ref="D2:K2"/>
    <mergeCell ref="D3:K3"/>
    <mergeCell ref="D4:K4"/>
    <mergeCell ref="D5:K5"/>
    <mergeCell ref="D6:K6"/>
    <mergeCell ref="W8:W9"/>
    <mergeCell ref="A8:A9"/>
    <mergeCell ref="B8:B9"/>
    <mergeCell ref="E8:E9"/>
    <mergeCell ref="F8:F9"/>
    <mergeCell ref="C8:C9"/>
    <mergeCell ref="M8:P8"/>
    <mergeCell ref="M9:P9"/>
    <mergeCell ref="D8:D9"/>
    <mergeCell ref="H9:K9"/>
    <mergeCell ref="H8:K8"/>
  </mergeCells>
  <conditionalFormatting sqref="Y11:Y18">
    <cfRule type="containsErrors" dxfId="1" priority="1">
      <formula>ISERROR(Y11)</formula>
    </cfRule>
  </conditionalFormatting>
  <hyperlinks>
    <hyperlink ref="N6" r:id="rId1"/>
  </hyperlinks>
  <pageMargins left="0.7" right="0.7" top="0.75" bottom="0.75" header="0.3" footer="0.3"/>
  <pageSetup paperSize="9" scale="68" orientation="landscape" r:id="rId2"/>
  <colBreaks count="1" manualBreakCount="1">
    <brk id="25" max="1048575" man="1"/>
  </colBreaks>
  <ignoredErrors>
    <ignoredError sqref="D20 W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0"/>
  <sheetViews>
    <sheetView view="pageBreakPreview" zoomScale="90" zoomScaleNormal="100" zoomScaleSheetLayoutView="90" workbookViewId="0">
      <pane xSplit="1" ySplit="10" topLeftCell="J11" activePane="bottomRight" state="frozen"/>
      <selection activeCell="H10" sqref="H10"/>
      <selection pane="topRight" activeCell="H10" sqref="H10"/>
      <selection pane="bottomLeft" activeCell="H10" sqref="H10"/>
      <selection pane="bottomRight" activeCell="U139" sqref="U139"/>
    </sheetView>
  </sheetViews>
  <sheetFormatPr defaultColWidth="9.140625" defaultRowHeight="12.75" x14ac:dyDescent="0.2"/>
  <cols>
    <col min="1" max="1" width="40.28515625" style="2" customWidth="1"/>
    <col min="2" max="2" width="0.85546875" style="20" customWidth="1"/>
    <col min="3" max="5" width="11" style="2" hidden="1" customWidth="1"/>
    <col min="6" max="6" width="13" style="7" customWidth="1"/>
    <col min="7" max="7" width="10" style="20" customWidth="1"/>
    <col min="8" max="8" width="1.140625" style="20" customWidth="1"/>
    <col min="9" max="12" width="12.85546875" style="20" customWidth="1"/>
    <col min="13" max="13" width="10" style="20" customWidth="1"/>
    <col min="14" max="14" width="1.140625" style="20" customWidth="1"/>
    <col min="15" max="16" width="12.140625" style="20" customWidth="1"/>
    <col min="17" max="18" width="12.140625" style="20" hidden="1" customWidth="1"/>
    <col min="19" max="19" width="10" style="20" customWidth="1"/>
    <col min="20" max="20" width="0.85546875" style="7" customWidth="1"/>
    <col min="21" max="21" width="13.85546875" style="26" customWidth="1"/>
    <col min="22" max="22" width="5.85546875" style="30" bestFit="1" customWidth="1"/>
    <col min="23" max="16384" width="9.140625" style="2"/>
  </cols>
  <sheetData>
    <row r="1" spans="1:25" s="114" customFormat="1" ht="15.75" customHeight="1" x14ac:dyDescent="0.25">
      <c r="A1" s="205" t="s">
        <v>91</v>
      </c>
      <c r="B1" s="205"/>
      <c r="C1" s="205"/>
      <c r="D1" s="207" t="s">
        <v>101</v>
      </c>
      <c r="E1" s="207"/>
      <c r="F1" s="207"/>
      <c r="G1" s="207"/>
      <c r="H1" s="207"/>
      <c r="I1" s="207"/>
      <c r="J1" s="207"/>
      <c r="K1" s="207"/>
      <c r="L1" s="3"/>
      <c r="M1" s="226" t="s">
        <v>95</v>
      </c>
      <c r="N1" s="226"/>
      <c r="O1" s="226"/>
      <c r="P1" s="226"/>
      <c r="Q1" s="226"/>
      <c r="R1" s="226"/>
      <c r="S1" s="25"/>
      <c r="T1" s="29"/>
      <c r="U1" s="27"/>
      <c r="V1" s="161"/>
    </row>
    <row r="2" spans="1:25" s="23" customFormat="1" ht="15.75" customHeight="1" x14ac:dyDescent="0.25">
      <c r="A2" s="206" t="s">
        <v>104</v>
      </c>
      <c r="B2" s="206"/>
      <c r="C2" s="206"/>
      <c r="D2" s="207" t="s">
        <v>105</v>
      </c>
      <c r="E2" s="207"/>
      <c r="F2" s="207"/>
      <c r="G2" s="207"/>
      <c r="H2" s="207"/>
      <c r="I2" s="207"/>
      <c r="J2" s="207"/>
      <c r="K2" s="207"/>
      <c r="L2" s="3"/>
      <c r="M2" s="147" t="s">
        <v>97</v>
      </c>
      <c r="N2" s="227" t="str">
        <f>'Budget Summary'!N2</f>
        <v>Sustainable Rural Community Development Organisation</v>
      </c>
      <c r="O2" s="228"/>
      <c r="P2" s="228"/>
      <c r="Q2" s="228"/>
      <c r="R2" s="228"/>
      <c r="S2" s="229"/>
      <c r="T2" s="117"/>
      <c r="U2" s="230"/>
      <c r="V2" s="231"/>
      <c r="W2" s="114"/>
      <c r="X2" s="114"/>
      <c r="Y2" s="114"/>
    </row>
    <row r="3" spans="1:25" s="23" customFormat="1" ht="15.75" customHeight="1" x14ac:dyDescent="0.25">
      <c r="A3" s="205" t="s">
        <v>78</v>
      </c>
      <c r="B3" s="205"/>
      <c r="C3" s="205"/>
      <c r="D3" s="207" t="s">
        <v>87</v>
      </c>
      <c r="E3" s="207"/>
      <c r="F3" s="207"/>
      <c r="G3" s="207"/>
      <c r="H3" s="207"/>
      <c r="I3" s="207"/>
      <c r="J3" s="207"/>
      <c r="K3" s="207"/>
      <c r="L3" s="3"/>
      <c r="M3" s="147" t="s">
        <v>98</v>
      </c>
      <c r="N3" s="227" t="str">
        <f>'Budget Summary'!N3</f>
        <v>P.O. BOX 126 NSANJE</v>
      </c>
      <c r="O3" s="228"/>
      <c r="P3" s="228"/>
      <c r="Q3" s="228"/>
      <c r="R3" s="228"/>
      <c r="S3" s="229"/>
      <c r="T3" s="117"/>
      <c r="U3" s="230"/>
      <c r="V3" s="231"/>
      <c r="W3" s="114"/>
      <c r="X3" s="114"/>
      <c r="Y3" s="114"/>
    </row>
    <row r="4" spans="1:25" s="23" customFormat="1" ht="15.75" customHeight="1" x14ac:dyDescent="0.25">
      <c r="A4" s="205" t="s">
        <v>81</v>
      </c>
      <c r="B4" s="205"/>
      <c r="C4" s="177" t="s">
        <v>79</v>
      </c>
      <c r="D4" s="207" t="s">
        <v>82</v>
      </c>
      <c r="E4" s="207"/>
      <c r="F4" s="207"/>
      <c r="G4" s="207"/>
      <c r="H4" s="207"/>
      <c r="I4" s="207"/>
      <c r="J4" s="207"/>
      <c r="K4" s="207"/>
      <c r="L4" s="3"/>
      <c r="M4" s="147" t="s">
        <v>102</v>
      </c>
      <c r="N4" s="227">
        <f>'Budget Summary'!N4</f>
        <v>888745752</v>
      </c>
      <c r="O4" s="228"/>
      <c r="P4" s="228"/>
      <c r="Q4" s="228"/>
      <c r="R4" s="228"/>
      <c r="S4" s="229"/>
      <c r="T4" s="117"/>
      <c r="U4" s="230"/>
      <c r="V4" s="231"/>
      <c r="W4" s="114"/>
      <c r="X4" s="114"/>
      <c r="Y4" s="114"/>
    </row>
    <row r="5" spans="1:25" s="23" customFormat="1" ht="15.75" customHeight="1" x14ac:dyDescent="0.25">
      <c r="A5" s="205"/>
      <c r="B5" s="205"/>
      <c r="C5" s="177" t="s">
        <v>83</v>
      </c>
      <c r="D5" s="207" t="s">
        <v>84</v>
      </c>
      <c r="E5" s="207"/>
      <c r="F5" s="207"/>
      <c r="G5" s="207"/>
      <c r="H5" s="207"/>
      <c r="I5" s="207"/>
      <c r="J5" s="207"/>
      <c r="K5" s="207"/>
      <c r="L5" s="3"/>
      <c r="M5" s="147" t="s">
        <v>99</v>
      </c>
      <c r="N5" s="227">
        <f>'Budget Summary'!N5</f>
        <v>0</v>
      </c>
      <c r="O5" s="228"/>
      <c r="P5" s="228"/>
      <c r="Q5" s="228"/>
      <c r="R5" s="228"/>
      <c r="S5" s="229"/>
      <c r="T5" s="117"/>
      <c r="U5" s="230"/>
      <c r="V5" s="231"/>
      <c r="W5" s="114"/>
      <c r="X5" s="114"/>
      <c r="Y5" s="114"/>
    </row>
    <row r="6" spans="1:25" s="23" customFormat="1" ht="15.75" customHeight="1" x14ac:dyDescent="0.25">
      <c r="A6" s="205"/>
      <c r="B6" s="205"/>
      <c r="C6" s="177" t="s">
        <v>80</v>
      </c>
      <c r="D6" s="207" t="s">
        <v>86</v>
      </c>
      <c r="E6" s="207"/>
      <c r="F6" s="207"/>
      <c r="G6" s="207"/>
      <c r="H6" s="207"/>
      <c r="I6" s="207"/>
      <c r="J6" s="207"/>
      <c r="K6" s="207"/>
      <c r="L6" s="3"/>
      <c r="M6" s="147" t="s">
        <v>96</v>
      </c>
      <c r="N6" s="232" t="str">
        <f>'Budget Summary'!N6</f>
        <v>surcod_development@yahoo.co.uk</v>
      </c>
      <c r="O6" s="233"/>
      <c r="P6" s="233"/>
      <c r="Q6" s="233"/>
      <c r="R6" s="233"/>
      <c r="S6" s="234"/>
      <c r="T6" s="117"/>
      <c r="U6" s="230"/>
      <c r="V6" s="231"/>
      <c r="W6" s="114"/>
      <c r="X6" s="114"/>
      <c r="Y6" s="114"/>
    </row>
    <row r="7" spans="1:25" s="23" customFormat="1" ht="17.25" customHeight="1" x14ac:dyDescent="0.2">
      <c r="A7" s="25"/>
      <c r="B7" s="25"/>
      <c r="C7" s="117"/>
      <c r="D7" s="117"/>
      <c r="E7" s="117"/>
      <c r="F7" s="153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8"/>
      <c r="V7" s="161"/>
      <c r="W7" s="114"/>
      <c r="X7" s="114"/>
      <c r="Y7" s="114"/>
    </row>
    <row r="8" spans="1:25" s="14" customFormat="1" ht="23.25" customHeight="1" x14ac:dyDescent="0.2">
      <c r="A8" s="212" t="s">
        <v>47</v>
      </c>
      <c r="B8" s="11"/>
      <c r="C8" s="215" t="s">
        <v>76</v>
      </c>
      <c r="D8" s="215"/>
      <c r="E8" s="215"/>
      <c r="F8" s="215"/>
      <c r="G8" s="219" t="s">
        <v>92</v>
      </c>
      <c r="H8" s="11"/>
      <c r="I8" s="215" t="s">
        <v>74</v>
      </c>
      <c r="J8" s="215"/>
      <c r="K8" s="215"/>
      <c r="L8" s="215"/>
      <c r="M8" s="222" t="s">
        <v>93</v>
      </c>
      <c r="N8" s="11"/>
      <c r="O8" s="225" t="s">
        <v>75</v>
      </c>
      <c r="P8" s="225"/>
      <c r="Q8" s="225"/>
      <c r="R8" s="225"/>
      <c r="S8" s="222" t="s">
        <v>94</v>
      </c>
      <c r="T8" s="25"/>
      <c r="U8" s="216" t="s">
        <v>90</v>
      </c>
      <c r="V8" s="30"/>
      <c r="W8" s="2"/>
      <c r="X8" s="2"/>
      <c r="Y8" s="2"/>
    </row>
    <row r="9" spans="1:25" ht="20.25" customHeight="1" x14ac:dyDescent="0.2">
      <c r="A9" s="213"/>
      <c r="B9" s="11"/>
      <c r="C9" s="211" t="s">
        <v>70</v>
      </c>
      <c r="D9" s="211" t="s">
        <v>71</v>
      </c>
      <c r="E9" s="211" t="s">
        <v>72</v>
      </c>
      <c r="F9" s="211" t="s">
        <v>73</v>
      </c>
      <c r="G9" s="220"/>
      <c r="H9" s="11"/>
      <c r="I9" s="211" t="s">
        <v>70</v>
      </c>
      <c r="J9" s="211" t="s">
        <v>71</v>
      </c>
      <c r="K9" s="211" t="s">
        <v>72</v>
      </c>
      <c r="L9" s="211" t="s">
        <v>73</v>
      </c>
      <c r="M9" s="223"/>
      <c r="N9" s="11"/>
      <c r="O9" s="211" t="str">
        <f>I9</f>
        <v>Q1                     Oct - Dec</v>
      </c>
      <c r="P9" s="211" t="str">
        <f>J9</f>
        <v>Q2                    Jan - Mar</v>
      </c>
      <c r="Q9" s="211" t="str">
        <f>K9</f>
        <v>Q3                    Apr - Jun</v>
      </c>
      <c r="R9" s="211" t="str">
        <f>L9</f>
        <v>Q4                     Jul - Sept</v>
      </c>
      <c r="S9" s="223"/>
      <c r="T9" s="25"/>
      <c r="U9" s="217"/>
    </row>
    <row r="10" spans="1:25" x14ac:dyDescent="0.2">
      <c r="A10" s="214"/>
      <c r="B10" s="11"/>
      <c r="C10" s="211"/>
      <c r="D10" s="211"/>
      <c r="E10" s="211"/>
      <c r="F10" s="211"/>
      <c r="G10" s="221"/>
      <c r="H10" s="11">
        <v>1.05</v>
      </c>
      <c r="I10" s="211"/>
      <c r="J10" s="211"/>
      <c r="K10" s="211"/>
      <c r="L10" s="211"/>
      <c r="M10" s="224"/>
      <c r="N10" s="11"/>
      <c r="O10" s="211"/>
      <c r="P10" s="211"/>
      <c r="Q10" s="211"/>
      <c r="R10" s="211"/>
      <c r="S10" s="224"/>
      <c r="T10" s="25"/>
      <c r="U10" s="218"/>
    </row>
    <row r="11" spans="1:25" x14ac:dyDescent="0.2">
      <c r="A11" s="111" t="s">
        <v>20</v>
      </c>
      <c r="B11" s="11"/>
      <c r="C11" s="118"/>
      <c r="D11" s="118"/>
      <c r="E11" s="118"/>
      <c r="F11" s="154"/>
      <c r="G11" s="135"/>
      <c r="H11" s="11"/>
      <c r="I11" s="43"/>
      <c r="J11" s="43"/>
      <c r="K11" s="43"/>
      <c r="L11" s="43"/>
      <c r="M11" s="130"/>
      <c r="N11" s="11"/>
      <c r="O11" s="43"/>
      <c r="P11" s="43"/>
      <c r="Q11" s="43"/>
      <c r="R11" s="43"/>
      <c r="S11" s="130"/>
      <c r="T11" s="25"/>
      <c r="U11" s="149"/>
    </row>
    <row r="12" spans="1:25" x14ac:dyDescent="0.2">
      <c r="A12" s="125" t="str">
        <f>'Detailed Budget'!A12:A25</f>
        <v>Programmes Officer</v>
      </c>
      <c r="B12" s="11"/>
      <c r="C12" s="125"/>
      <c r="D12" s="125"/>
      <c r="E12" s="125"/>
      <c r="F12" s="155">
        <f>'Detailed Budget'!F12</f>
        <v>320000</v>
      </c>
      <c r="G12" s="135">
        <f>SUM(C12:F12)</f>
        <v>320000</v>
      </c>
      <c r="H12" s="11"/>
      <c r="I12" s="43">
        <f>'Detailed Budget'!$G12/4</f>
        <v>240000</v>
      </c>
      <c r="J12" s="43">
        <f>'Detailed Budget'!$G12/4</f>
        <v>240000</v>
      </c>
      <c r="K12" s="43">
        <f>'Detailed Budget'!$G12/4</f>
        <v>240000</v>
      </c>
      <c r="L12" s="43">
        <f>'Detailed Budget'!$G12/4</f>
        <v>240000</v>
      </c>
      <c r="M12" s="130">
        <f>SUM(I12:L12)</f>
        <v>960000</v>
      </c>
      <c r="N12" s="11"/>
      <c r="O12" s="43">
        <f>'Detailed Budget'!$H12/4*3</f>
        <v>120000</v>
      </c>
      <c r="P12" s="43">
        <f>'Detailed Budget'!H12/4</f>
        <v>40000</v>
      </c>
      <c r="Q12" s="43">
        <v>0</v>
      </c>
      <c r="R12" s="43">
        <v>0</v>
      </c>
      <c r="S12" s="130">
        <f>SUM(O12:R12)</f>
        <v>160000</v>
      </c>
      <c r="T12" s="25"/>
      <c r="U12" s="149">
        <f>G12+M12+S12</f>
        <v>1440000</v>
      </c>
      <c r="V12" s="30" t="str">
        <f>IF(U12='Detailed Budget'!I12," ","Error!")</f>
        <v xml:space="preserve"> </v>
      </c>
    </row>
    <row r="13" spans="1:25" x14ac:dyDescent="0.2">
      <c r="A13" s="125" t="str">
        <f>'Detailed Budget'!A13:A26</f>
        <v>Field  Officers</v>
      </c>
      <c r="B13" s="11"/>
      <c r="C13" s="46"/>
      <c r="D13" s="46"/>
      <c r="E13" s="46"/>
      <c r="F13" s="155">
        <f>'Detailed Budget'!F13</f>
        <v>220000</v>
      </c>
      <c r="G13" s="135">
        <f t="shared" ref="G13:G25" si="0">SUM(C13:F13)</f>
        <v>220000</v>
      </c>
      <c r="H13" s="11"/>
      <c r="I13" s="43">
        <f>'Detailed Budget'!$G13/4</f>
        <v>165000</v>
      </c>
      <c r="J13" s="43">
        <f>'Detailed Budget'!$G13/4</f>
        <v>165000</v>
      </c>
      <c r="K13" s="43">
        <f>'Detailed Budget'!$G13/4</f>
        <v>165000</v>
      </c>
      <c r="L13" s="43">
        <f>'Detailed Budget'!$G13/4</f>
        <v>165000</v>
      </c>
      <c r="M13" s="130">
        <f t="shared" ref="M13:M24" si="1">SUM(I13:L13)</f>
        <v>660000</v>
      </c>
      <c r="N13" s="11"/>
      <c r="O13" s="43">
        <f>'Detailed Budget'!$H13/4*3</f>
        <v>82500</v>
      </c>
      <c r="P13" s="43">
        <f>'Detailed Budget'!H13/4</f>
        <v>27500</v>
      </c>
      <c r="Q13" s="43">
        <v>0</v>
      </c>
      <c r="R13" s="43">
        <v>0</v>
      </c>
      <c r="S13" s="130">
        <f t="shared" ref="S13:S25" si="2">SUM(O13:R13)</f>
        <v>110000</v>
      </c>
      <c r="T13" s="25"/>
      <c r="U13" s="149">
        <f t="shared" ref="U13:U25" si="3">G13+M13+S13</f>
        <v>990000</v>
      </c>
      <c r="V13" s="30" t="str">
        <f>IF(U13='Detailed Budget'!I13," ","Error!")</f>
        <v xml:space="preserve"> </v>
      </c>
    </row>
    <row r="14" spans="1:25" x14ac:dyDescent="0.2">
      <c r="A14" s="125" t="str">
        <f>'Detailed Budget'!A14:A27</f>
        <v>Accounts Officer</v>
      </c>
      <c r="B14" s="11"/>
      <c r="C14" s="46"/>
      <c r="D14" s="46"/>
      <c r="E14" s="46"/>
      <c r="F14" s="155">
        <f>'Detailed Budget'!F14</f>
        <v>220000</v>
      </c>
      <c r="G14" s="135">
        <f t="shared" si="0"/>
        <v>220000</v>
      </c>
      <c r="H14" s="11"/>
      <c r="I14" s="43">
        <f>'Detailed Budget'!$G14/4</f>
        <v>165000</v>
      </c>
      <c r="J14" s="43">
        <f>'Detailed Budget'!$G14/4</f>
        <v>165000</v>
      </c>
      <c r="K14" s="43">
        <f>'Detailed Budget'!$G14/4</f>
        <v>165000</v>
      </c>
      <c r="L14" s="43">
        <f>'Detailed Budget'!$G14/4</f>
        <v>165000</v>
      </c>
      <c r="M14" s="130">
        <f t="shared" si="1"/>
        <v>660000</v>
      </c>
      <c r="N14" s="11"/>
      <c r="O14" s="43">
        <f>'Detailed Budget'!$H14/4*3</f>
        <v>82500</v>
      </c>
      <c r="P14" s="43">
        <f>'Detailed Budget'!H14/4</f>
        <v>27500</v>
      </c>
      <c r="Q14" s="43">
        <v>0</v>
      </c>
      <c r="R14" s="43">
        <v>0</v>
      </c>
      <c r="S14" s="130">
        <f t="shared" si="2"/>
        <v>110000</v>
      </c>
      <c r="T14" s="25"/>
      <c r="U14" s="149">
        <f t="shared" si="3"/>
        <v>990000</v>
      </c>
      <c r="V14" s="30" t="str">
        <f>IF(U14='Detailed Budget'!I14," ","Error!")</f>
        <v xml:space="preserve"> </v>
      </c>
    </row>
    <row r="15" spans="1:25" x14ac:dyDescent="0.2">
      <c r="A15" s="125" t="str">
        <f>'Detailed Budget'!A15:A28</f>
        <v>Guard</v>
      </c>
      <c r="B15" s="11"/>
      <c r="C15" s="46"/>
      <c r="D15" s="46"/>
      <c r="E15" s="46"/>
      <c r="F15" s="155">
        <f>'Detailed Budget'!F15</f>
        <v>120000</v>
      </c>
      <c r="G15" s="135">
        <f t="shared" si="0"/>
        <v>120000</v>
      </c>
      <c r="H15" s="11"/>
      <c r="I15" s="43">
        <f>'Detailed Budget'!$G15/4</f>
        <v>90000</v>
      </c>
      <c r="J15" s="43">
        <f>'Detailed Budget'!$G15/4</f>
        <v>90000</v>
      </c>
      <c r="K15" s="43">
        <f>'Detailed Budget'!$G15/4</f>
        <v>90000</v>
      </c>
      <c r="L15" s="43">
        <f>'Detailed Budget'!$G15/4</f>
        <v>90000</v>
      </c>
      <c r="M15" s="130">
        <f t="shared" si="1"/>
        <v>360000</v>
      </c>
      <c r="N15" s="11"/>
      <c r="O15" s="43">
        <f>'Detailed Budget'!$H15/4*3</f>
        <v>45000</v>
      </c>
      <c r="P15" s="43">
        <f>'Detailed Budget'!H15/4</f>
        <v>15000</v>
      </c>
      <c r="Q15" s="43">
        <v>0</v>
      </c>
      <c r="R15" s="43">
        <v>0</v>
      </c>
      <c r="S15" s="130">
        <f t="shared" si="2"/>
        <v>60000</v>
      </c>
      <c r="T15" s="25"/>
      <c r="U15" s="149">
        <f t="shared" si="3"/>
        <v>540000</v>
      </c>
      <c r="V15" s="30" t="str">
        <f>IF(U15='Detailed Budget'!I15," ","Error!")</f>
        <v xml:space="preserve"> </v>
      </c>
    </row>
    <row r="16" spans="1:25" x14ac:dyDescent="0.2">
      <c r="A16" s="125" t="str">
        <f>'Detailed Budget'!A16:A29</f>
        <v>Community Change Agent</v>
      </c>
      <c r="B16" s="11"/>
      <c r="C16" s="125"/>
      <c r="D16" s="125"/>
      <c r="E16" s="125"/>
      <c r="F16" s="155">
        <f>'Detailed Budget'!F16</f>
        <v>200000</v>
      </c>
      <c r="G16" s="135">
        <f t="shared" si="0"/>
        <v>200000</v>
      </c>
      <c r="H16" s="11"/>
      <c r="I16" s="43">
        <f>'Detailed Budget'!$G16/4</f>
        <v>150000</v>
      </c>
      <c r="J16" s="43">
        <f>'Detailed Budget'!$G16/4</f>
        <v>150000</v>
      </c>
      <c r="K16" s="43">
        <f>'Detailed Budget'!$G16/4</f>
        <v>150000</v>
      </c>
      <c r="L16" s="43">
        <f>'Detailed Budget'!$G16/4</f>
        <v>150000</v>
      </c>
      <c r="M16" s="130">
        <f t="shared" si="1"/>
        <v>600000</v>
      </c>
      <c r="N16" s="11"/>
      <c r="O16" s="43">
        <f>'Detailed Budget'!$H16/4*3</f>
        <v>75000</v>
      </c>
      <c r="P16" s="43">
        <f>'Detailed Budget'!H16/4</f>
        <v>25000</v>
      </c>
      <c r="Q16" s="43">
        <v>0</v>
      </c>
      <c r="R16" s="43">
        <v>0</v>
      </c>
      <c r="S16" s="130">
        <f t="shared" si="2"/>
        <v>100000</v>
      </c>
      <c r="T16" s="25"/>
      <c r="U16" s="149">
        <f t="shared" si="3"/>
        <v>900000</v>
      </c>
      <c r="V16" s="30" t="str">
        <f>IF(U16='Detailed Budget'!I16," ","Error!")</f>
        <v xml:space="preserve"> </v>
      </c>
    </row>
    <row r="17" spans="1:22" x14ac:dyDescent="0.2">
      <c r="A17" s="125">
        <f>'Detailed Budget'!A17:A30</f>
        <v>0</v>
      </c>
      <c r="B17" s="11"/>
      <c r="C17" s="46"/>
      <c r="D17" s="46"/>
      <c r="E17" s="46"/>
      <c r="F17" s="155">
        <f>'Detailed Budget'!F17</f>
        <v>0</v>
      </c>
      <c r="G17" s="135">
        <f t="shared" si="0"/>
        <v>0</v>
      </c>
      <c r="H17" s="11"/>
      <c r="I17" s="43">
        <f>'Detailed Budget'!$G17/4</f>
        <v>0</v>
      </c>
      <c r="J17" s="43">
        <f>'Detailed Budget'!$G17/4</f>
        <v>0</v>
      </c>
      <c r="K17" s="43">
        <f>'Detailed Budget'!$G17/4</f>
        <v>0</v>
      </c>
      <c r="L17" s="43">
        <f>'Detailed Budget'!$G17/4</f>
        <v>0</v>
      </c>
      <c r="M17" s="130">
        <f t="shared" si="1"/>
        <v>0</v>
      </c>
      <c r="N17" s="11"/>
      <c r="O17" s="43">
        <f>'Detailed Budget'!$H17/4*3</f>
        <v>0</v>
      </c>
      <c r="P17" s="43">
        <f>'Detailed Budget'!H17/4</f>
        <v>0</v>
      </c>
      <c r="Q17" s="43">
        <v>0</v>
      </c>
      <c r="R17" s="43">
        <v>0</v>
      </c>
      <c r="S17" s="130">
        <f t="shared" si="2"/>
        <v>0</v>
      </c>
      <c r="T17" s="25"/>
      <c r="U17" s="149">
        <f t="shared" si="3"/>
        <v>0</v>
      </c>
      <c r="V17" s="30" t="str">
        <f>IF(U17='Detailed Budget'!I17," ","Error!")</f>
        <v xml:space="preserve"> </v>
      </c>
    </row>
    <row r="18" spans="1:22" x14ac:dyDescent="0.2">
      <c r="A18" s="125">
        <f>'Detailed Budget'!A18:A31</f>
        <v>0</v>
      </c>
      <c r="B18" s="11"/>
      <c r="C18" s="46"/>
      <c r="D18" s="46"/>
      <c r="E18" s="46"/>
      <c r="F18" s="155">
        <f>'Detailed Budget'!F18</f>
        <v>0</v>
      </c>
      <c r="G18" s="135">
        <f t="shared" si="0"/>
        <v>0</v>
      </c>
      <c r="H18" s="11"/>
      <c r="I18" s="43">
        <f>'Detailed Budget'!$G18/4</f>
        <v>0</v>
      </c>
      <c r="J18" s="43">
        <f>'Detailed Budget'!$G18/4</f>
        <v>0</v>
      </c>
      <c r="K18" s="43">
        <f>'Detailed Budget'!$G18/4</f>
        <v>0</v>
      </c>
      <c r="L18" s="43">
        <f>'Detailed Budget'!$G18/4</f>
        <v>0</v>
      </c>
      <c r="M18" s="130">
        <f t="shared" si="1"/>
        <v>0</v>
      </c>
      <c r="N18" s="11"/>
      <c r="O18" s="43">
        <f>'Detailed Budget'!$H18/4*3</f>
        <v>0</v>
      </c>
      <c r="P18" s="43">
        <f>'Detailed Budget'!H18/4</f>
        <v>0</v>
      </c>
      <c r="Q18" s="43">
        <v>0</v>
      </c>
      <c r="R18" s="43">
        <v>0</v>
      </c>
      <c r="S18" s="130">
        <f t="shared" si="2"/>
        <v>0</v>
      </c>
      <c r="T18" s="25"/>
      <c r="U18" s="149">
        <f t="shared" si="3"/>
        <v>0</v>
      </c>
      <c r="V18" s="30" t="str">
        <f>IF(U18='Detailed Budget'!I18," ","Error!")</f>
        <v xml:space="preserve"> </v>
      </c>
    </row>
    <row r="19" spans="1:22" x14ac:dyDescent="0.2">
      <c r="A19" s="125">
        <f>'Detailed Budget'!A19:A32</f>
        <v>0</v>
      </c>
      <c r="B19" s="11"/>
      <c r="C19" s="46"/>
      <c r="D19" s="46"/>
      <c r="E19" s="46"/>
      <c r="F19" s="155">
        <f>'Detailed Budget'!F19</f>
        <v>0</v>
      </c>
      <c r="G19" s="135">
        <f t="shared" si="0"/>
        <v>0</v>
      </c>
      <c r="H19" s="11"/>
      <c r="I19" s="43">
        <f>'Detailed Budget'!$G19/4</f>
        <v>0</v>
      </c>
      <c r="J19" s="43">
        <f>'Detailed Budget'!$G19/4</f>
        <v>0</v>
      </c>
      <c r="K19" s="43">
        <f>'Detailed Budget'!$G19/4</f>
        <v>0</v>
      </c>
      <c r="L19" s="43">
        <f>'Detailed Budget'!$G19/4</f>
        <v>0</v>
      </c>
      <c r="M19" s="130">
        <f t="shared" si="1"/>
        <v>0</v>
      </c>
      <c r="N19" s="11"/>
      <c r="O19" s="43">
        <f>'Detailed Budget'!$H19/4*3</f>
        <v>0</v>
      </c>
      <c r="P19" s="43">
        <f>'Detailed Budget'!H19/4</f>
        <v>0</v>
      </c>
      <c r="Q19" s="43">
        <v>0</v>
      </c>
      <c r="R19" s="43">
        <v>0</v>
      </c>
      <c r="S19" s="130">
        <f t="shared" si="2"/>
        <v>0</v>
      </c>
      <c r="T19" s="25"/>
      <c r="U19" s="149">
        <f t="shared" si="3"/>
        <v>0</v>
      </c>
      <c r="V19" s="30" t="str">
        <f>IF(U19='Detailed Budget'!I19," ","Error!")</f>
        <v xml:space="preserve"> </v>
      </c>
    </row>
    <row r="20" spans="1:22" x14ac:dyDescent="0.2">
      <c r="A20" s="125">
        <f>'Detailed Budget'!A20:A33</f>
        <v>0</v>
      </c>
      <c r="B20" s="11"/>
      <c r="C20" s="46"/>
      <c r="D20" s="46"/>
      <c r="E20" s="46"/>
      <c r="F20" s="155">
        <f>'Detailed Budget'!F20</f>
        <v>0</v>
      </c>
      <c r="G20" s="135">
        <f t="shared" si="0"/>
        <v>0</v>
      </c>
      <c r="H20" s="11"/>
      <c r="I20" s="43">
        <f>'Detailed Budget'!$G20/4</f>
        <v>0</v>
      </c>
      <c r="J20" s="43">
        <f>'Detailed Budget'!$G20/4</f>
        <v>0</v>
      </c>
      <c r="K20" s="43">
        <f>'Detailed Budget'!$G20/4</f>
        <v>0</v>
      </c>
      <c r="L20" s="43">
        <f>'Detailed Budget'!$G20/4</f>
        <v>0</v>
      </c>
      <c r="M20" s="130">
        <f t="shared" si="1"/>
        <v>0</v>
      </c>
      <c r="N20" s="11"/>
      <c r="O20" s="43">
        <f>'Detailed Budget'!$H20/4*3</f>
        <v>0</v>
      </c>
      <c r="P20" s="43">
        <f>'Detailed Budget'!H20/4</f>
        <v>0</v>
      </c>
      <c r="Q20" s="43">
        <v>0</v>
      </c>
      <c r="R20" s="43">
        <v>0</v>
      </c>
      <c r="S20" s="130">
        <f t="shared" si="2"/>
        <v>0</v>
      </c>
      <c r="T20" s="25"/>
      <c r="U20" s="149">
        <f t="shared" si="3"/>
        <v>0</v>
      </c>
      <c r="V20" s="30" t="str">
        <f>IF(U20='Detailed Budget'!I20," ","Error!")</f>
        <v xml:space="preserve"> </v>
      </c>
    </row>
    <row r="21" spans="1:22" x14ac:dyDescent="0.2">
      <c r="A21" s="125">
        <f>'Detailed Budget'!A21:A34</f>
        <v>0</v>
      </c>
      <c r="B21" s="11"/>
      <c r="C21" s="46"/>
      <c r="D21" s="46"/>
      <c r="E21" s="46"/>
      <c r="F21" s="155">
        <f>'Detailed Budget'!F21</f>
        <v>0</v>
      </c>
      <c r="G21" s="135">
        <f t="shared" si="0"/>
        <v>0</v>
      </c>
      <c r="H21" s="11"/>
      <c r="I21" s="43">
        <f>'Detailed Budget'!$G21/4</f>
        <v>0</v>
      </c>
      <c r="J21" s="43">
        <f>'Detailed Budget'!$G21/4</f>
        <v>0</v>
      </c>
      <c r="K21" s="43">
        <f>'Detailed Budget'!$G21/4</f>
        <v>0</v>
      </c>
      <c r="L21" s="43">
        <f>'Detailed Budget'!$G21/4</f>
        <v>0</v>
      </c>
      <c r="M21" s="130">
        <f t="shared" si="1"/>
        <v>0</v>
      </c>
      <c r="N21" s="11"/>
      <c r="O21" s="43">
        <f>'Detailed Budget'!$H21/4*3</f>
        <v>0</v>
      </c>
      <c r="P21" s="43">
        <f>'Detailed Budget'!H21/4</f>
        <v>0</v>
      </c>
      <c r="Q21" s="43">
        <v>0</v>
      </c>
      <c r="R21" s="43">
        <v>0</v>
      </c>
      <c r="S21" s="130">
        <f t="shared" si="2"/>
        <v>0</v>
      </c>
      <c r="T21" s="25"/>
      <c r="U21" s="149">
        <f t="shared" si="3"/>
        <v>0</v>
      </c>
      <c r="V21" s="30" t="str">
        <f>IF(U21='Detailed Budget'!I21," ","Error!")</f>
        <v xml:space="preserve"> </v>
      </c>
    </row>
    <row r="22" spans="1:22" x14ac:dyDescent="0.2">
      <c r="A22" s="125">
        <f>'Detailed Budget'!A22:A35</f>
        <v>0</v>
      </c>
      <c r="B22" s="11"/>
      <c r="C22" s="46"/>
      <c r="D22" s="46"/>
      <c r="E22" s="46"/>
      <c r="F22" s="155">
        <f>'Detailed Budget'!F22</f>
        <v>0</v>
      </c>
      <c r="G22" s="135">
        <f t="shared" si="0"/>
        <v>0</v>
      </c>
      <c r="H22" s="11"/>
      <c r="I22" s="43">
        <f>'Detailed Budget'!$G22/4</f>
        <v>0</v>
      </c>
      <c r="J22" s="43">
        <f>'Detailed Budget'!$G22/4</f>
        <v>0</v>
      </c>
      <c r="K22" s="43">
        <f>'Detailed Budget'!$G22/4</f>
        <v>0</v>
      </c>
      <c r="L22" s="43">
        <f>'Detailed Budget'!$G22/4</f>
        <v>0</v>
      </c>
      <c r="M22" s="130">
        <f t="shared" si="1"/>
        <v>0</v>
      </c>
      <c r="N22" s="11"/>
      <c r="O22" s="43">
        <f>'Detailed Budget'!$H22/4*3</f>
        <v>0</v>
      </c>
      <c r="P22" s="43">
        <f>'Detailed Budget'!H22/4</f>
        <v>0</v>
      </c>
      <c r="Q22" s="43">
        <v>0</v>
      </c>
      <c r="R22" s="43">
        <v>0</v>
      </c>
      <c r="S22" s="130">
        <f t="shared" si="2"/>
        <v>0</v>
      </c>
      <c r="T22" s="25"/>
      <c r="U22" s="149">
        <f t="shared" si="3"/>
        <v>0</v>
      </c>
      <c r="V22" s="30" t="str">
        <f>IF(U22='Detailed Budget'!I22," ","Error!")</f>
        <v xml:space="preserve"> </v>
      </c>
    </row>
    <row r="23" spans="1:22" x14ac:dyDescent="0.2">
      <c r="A23" s="125">
        <f>'Detailed Budget'!A23:A36</f>
        <v>0</v>
      </c>
      <c r="B23" s="11"/>
      <c r="C23" s="46"/>
      <c r="D23" s="46"/>
      <c r="E23" s="46"/>
      <c r="F23" s="155">
        <f>'Detailed Budget'!F23</f>
        <v>0</v>
      </c>
      <c r="G23" s="135">
        <f t="shared" si="0"/>
        <v>0</v>
      </c>
      <c r="H23" s="11"/>
      <c r="I23" s="43">
        <f>'Detailed Budget'!$G23/4</f>
        <v>0</v>
      </c>
      <c r="J23" s="43">
        <f>'Detailed Budget'!$G23/4</f>
        <v>0</v>
      </c>
      <c r="K23" s="43">
        <f>'Detailed Budget'!$G23/4</f>
        <v>0</v>
      </c>
      <c r="L23" s="43">
        <f>'Detailed Budget'!$G23/4</f>
        <v>0</v>
      </c>
      <c r="M23" s="130">
        <f t="shared" si="1"/>
        <v>0</v>
      </c>
      <c r="N23" s="11"/>
      <c r="O23" s="43">
        <f>'Detailed Budget'!$H23/4*3</f>
        <v>0</v>
      </c>
      <c r="P23" s="43">
        <f>'Detailed Budget'!H23/4</f>
        <v>0</v>
      </c>
      <c r="Q23" s="43">
        <v>0</v>
      </c>
      <c r="R23" s="43">
        <v>0</v>
      </c>
      <c r="S23" s="130">
        <f>SUM(O23:R23)</f>
        <v>0</v>
      </c>
      <c r="T23" s="25"/>
      <c r="U23" s="149">
        <f t="shared" si="3"/>
        <v>0</v>
      </c>
      <c r="V23" s="30" t="str">
        <f>IF(U23='Detailed Budget'!I23," ","Error!")</f>
        <v xml:space="preserve"> </v>
      </c>
    </row>
    <row r="24" spans="1:22" x14ac:dyDescent="0.2">
      <c r="A24" s="125">
        <f>'Detailed Budget'!A24:A37</f>
        <v>0</v>
      </c>
      <c r="B24" s="11"/>
      <c r="C24" s="46"/>
      <c r="D24" s="46"/>
      <c r="E24" s="46"/>
      <c r="F24" s="155">
        <f>'Detailed Budget'!F24</f>
        <v>0</v>
      </c>
      <c r="G24" s="135">
        <f t="shared" si="0"/>
        <v>0</v>
      </c>
      <c r="H24" s="11"/>
      <c r="I24" s="43">
        <f>'Detailed Budget'!$G24/4</f>
        <v>0</v>
      </c>
      <c r="J24" s="43">
        <f>'Detailed Budget'!$G24/4</f>
        <v>0</v>
      </c>
      <c r="K24" s="43">
        <f>'Detailed Budget'!$G24/4</f>
        <v>0</v>
      </c>
      <c r="L24" s="43">
        <f>'Detailed Budget'!$G24/4</f>
        <v>0</v>
      </c>
      <c r="M24" s="130">
        <f t="shared" si="1"/>
        <v>0</v>
      </c>
      <c r="N24" s="11"/>
      <c r="O24" s="43">
        <f>'Detailed Budget'!$H24/4*3</f>
        <v>0</v>
      </c>
      <c r="P24" s="43">
        <f>'Detailed Budget'!H24/4</f>
        <v>0</v>
      </c>
      <c r="Q24" s="43">
        <v>0</v>
      </c>
      <c r="R24" s="43">
        <v>0</v>
      </c>
      <c r="S24" s="130">
        <f t="shared" si="2"/>
        <v>0</v>
      </c>
      <c r="T24" s="25"/>
      <c r="U24" s="149">
        <f t="shared" si="3"/>
        <v>0</v>
      </c>
      <c r="V24" s="30" t="str">
        <f>IF(U24='Detailed Budget'!I24," ","Error!")</f>
        <v xml:space="preserve"> </v>
      </c>
    </row>
    <row r="25" spans="1:22" x14ac:dyDescent="0.2">
      <c r="A25" s="125">
        <f>'Detailed Budget'!A25:A38</f>
        <v>0</v>
      </c>
      <c r="B25" s="11"/>
      <c r="C25" s="125"/>
      <c r="D25" s="125"/>
      <c r="E25" s="125"/>
      <c r="F25" s="155">
        <f>'Detailed Budget'!F25</f>
        <v>0</v>
      </c>
      <c r="G25" s="135">
        <f t="shared" si="0"/>
        <v>0</v>
      </c>
      <c r="H25" s="11"/>
      <c r="I25" s="43">
        <f>'Detailed Budget'!$G25/4</f>
        <v>0</v>
      </c>
      <c r="J25" s="43">
        <f>'Detailed Budget'!$G25/4</f>
        <v>0</v>
      </c>
      <c r="K25" s="43">
        <f>'Detailed Budget'!$G25/4</f>
        <v>0</v>
      </c>
      <c r="L25" s="43">
        <f>'Detailed Budget'!$G25/4</f>
        <v>0</v>
      </c>
      <c r="M25" s="130">
        <f>SUM(I25:L25)</f>
        <v>0</v>
      </c>
      <c r="N25" s="11"/>
      <c r="O25" s="43">
        <f>'Detailed Budget'!$H25/4*3</f>
        <v>0</v>
      </c>
      <c r="P25" s="43">
        <f>'Detailed Budget'!H25/4</f>
        <v>0</v>
      </c>
      <c r="Q25" s="43">
        <v>0</v>
      </c>
      <c r="R25" s="43">
        <v>0</v>
      </c>
      <c r="S25" s="130">
        <f t="shared" si="2"/>
        <v>0</v>
      </c>
      <c r="T25" s="25"/>
      <c r="U25" s="149">
        <f t="shared" si="3"/>
        <v>0</v>
      </c>
      <c r="V25" s="30" t="str">
        <f>IF(U25='Detailed Budget'!I25," ","Error!")</f>
        <v xml:space="preserve"> </v>
      </c>
    </row>
    <row r="26" spans="1:22" ht="21" customHeight="1" x14ac:dyDescent="0.2">
      <c r="A26" s="49" t="s">
        <v>21</v>
      </c>
      <c r="B26" s="11"/>
      <c r="C26" s="52">
        <f t="shared" ref="C26:D26" si="4">SUM(C12:C25)</f>
        <v>0</v>
      </c>
      <c r="D26" s="52">
        <f t="shared" si="4"/>
        <v>0</v>
      </c>
      <c r="E26" s="52">
        <f>SUM(E12:E25)</f>
        <v>0</v>
      </c>
      <c r="F26" s="52">
        <f>SUM(F12:F25)</f>
        <v>1080000</v>
      </c>
      <c r="G26" s="136">
        <f>SUM(G12:G25)</f>
        <v>1080000</v>
      </c>
      <c r="H26" s="11"/>
      <c r="I26" s="52">
        <f>SUM(I12:I25)</f>
        <v>810000</v>
      </c>
      <c r="J26" s="52">
        <f t="shared" ref="J26:L26" si="5">SUM(J12:J25)</f>
        <v>810000</v>
      </c>
      <c r="K26" s="52">
        <f t="shared" si="5"/>
        <v>810000</v>
      </c>
      <c r="L26" s="52">
        <f t="shared" si="5"/>
        <v>810000</v>
      </c>
      <c r="M26" s="131">
        <f>SUM(M12:M25)</f>
        <v>3240000</v>
      </c>
      <c r="N26" s="11"/>
      <c r="O26" s="52">
        <f t="shared" ref="O26" si="6">SUM(O12:O25)</f>
        <v>405000</v>
      </c>
      <c r="P26" s="52">
        <f t="shared" ref="P26" si="7">SUM(P12:P25)</f>
        <v>135000</v>
      </c>
      <c r="Q26" s="52">
        <f>SUM(Q12:Q25)</f>
        <v>0</v>
      </c>
      <c r="R26" s="52">
        <f t="shared" ref="R26" si="8">SUM(R12:R25)</f>
        <v>0</v>
      </c>
      <c r="S26" s="131">
        <f>SUM(S12:S25)</f>
        <v>540000</v>
      </c>
      <c r="T26" s="25"/>
      <c r="U26" s="105">
        <f t="shared" ref="U26" si="9">SUM(U12:U25)</f>
        <v>4860000</v>
      </c>
      <c r="V26" s="30" t="str">
        <f>IF(U26='Detailed Budget'!I26," ","Error!")</f>
        <v xml:space="preserve"> </v>
      </c>
    </row>
    <row r="27" spans="1:22" x14ac:dyDescent="0.2">
      <c r="A27" s="111" t="s">
        <v>22</v>
      </c>
      <c r="B27" s="11"/>
      <c r="C27" s="118"/>
      <c r="D27" s="118"/>
      <c r="E27" s="118"/>
      <c r="F27" s="154"/>
      <c r="G27" s="135"/>
      <c r="H27" s="11"/>
      <c r="I27" s="43"/>
      <c r="J27" s="43"/>
      <c r="K27" s="43"/>
      <c r="L27" s="43"/>
      <c r="M27" s="130"/>
      <c r="N27" s="11"/>
      <c r="O27" s="43"/>
      <c r="P27" s="43"/>
      <c r="Q27" s="43"/>
      <c r="R27" s="43"/>
      <c r="S27" s="130"/>
      <c r="T27" s="25"/>
      <c r="U27" s="149"/>
      <c r="V27" s="30" t="str">
        <f>IF(U27='Detailed Budget'!I27," ","Error!")</f>
        <v xml:space="preserve"> </v>
      </c>
    </row>
    <row r="28" spans="1:22" x14ac:dyDescent="0.2">
      <c r="A28" s="125" t="str">
        <f>'Detailed Budget'!A28:A41</f>
        <v>House allowance</v>
      </c>
      <c r="B28" s="11"/>
      <c r="C28" s="46"/>
      <c r="D28" s="46"/>
      <c r="E28" s="46"/>
      <c r="F28" s="156">
        <f>'Detailed Budget'!F28</f>
        <v>108000</v>
      </c>
      <c r="G28" s="135">
        <f t="shared" ref="G28:G30" si="10">SUM(C28:F28)</f>
        <v>108000</v>
      </c>
      <c r="H28" s="11"/>
      <c r="I28" s="43">
        <f>'Detailed Budget'!$G28/4</f>
        <v>81000</v>
      </c>
      <c r="J28" s="43">
        <f>'Detailed Budget'!$G28/4</f>
        <v>81000</v>
      </c>
      <c r="K28" s="43">
        <f>'Detailed Budget'!$G28/4</f>
        <v>81000</v>
      </c>
      <c r="L28" s="43">
        <f>'Detailed Budget'!$G28/4</f>
        <v>81000</v>
      </c>
      <c r="M28" s="130">
        <f t="shared" ref="M28:M30" si="11">SUM(I28:L28)</f>
        <v>324000</v>
      </c>
      <c r="N28" s="11"/>
      <c r="O28" s="43">
        <f>'Detailed Budget'!$H28/4*3</f>
        <v>40500</v>
      </c>
      <c r="P28" s="43">
        <f>'Detailed Budget'!$H28/4</f>
        <v>13500</v>
      </c>
      <c r="Q28" s="43">
        <v>0</v>
      </c>
      <c r="R28" s="43">
        <v>0</v>
      </c>
      <c r="S28" s="130">
        <f t="shared" ref="S28:S30" si="12">SUM(O28:R28)</f>
        <v>54000</v>
      </c>
      <c r="T28" s="25"/>
      <c r="U28" s="149">
        <f t="shared" ref="U28:U30" si="13">G28+M28+S28</f>
        <v>486000</v>
      </c>
      <c r="V28" s="30" t="str">
        <f>IF(U28='Detailed Budget'!I28," ","Error!")</f>
        <v xml:space="preserve"> </v>
      </c>
    </row>
    <row r="29" spans="1:22" x14ac:dyDescent="0.2">
      <c r="A29" s="125" t="str">
        <f>'Detailed Budget'!A29:A42</f>
        <v>Pension</v>
      </c>
      <c r="B29" s="11"/>
      <c r="C29" s="46"/>
      <c r="D29" s="46"/>
      <c r="E29" s="46"/>
      <c r="F29" s="156">
        <f>'Detailed Budget'!F29</f>
        <v>108000</v>
      </c>
      <c r="G29" s="135">
        <f t="shared" si="10"/>
        <v>108000</v>
      </c>
      <c r="H29" s="11"/>
      <c r="I29" s="43">
        <f>'Detailed Budget'!$G29/4</f>
        <v>81000</v>
      </c>
      <c r="J29" s="43">
        <f>'Detailed Budget'!$G29/4</f>
        <v>81000</v>
      </c>
      <c r="K29" s="43">
        <f>'Detailed Budget'!$G29/4</f>
        <v>81000</v>
      </c>
      <c r="L29" s="43">
        <f>'Detailed Budget'!$G29/4</f>
        <v>81000</v>
      </c>
      <c r="M29" s="130">
        <f t="shared" si="11"/>
        <v>324000</v>
      </c>
      <c r="N29" s="11"/>
      <c r="O29" s="43">
        <f>'Detailed Budget'!$H29/4*3</f>
        <v>40500</v>
      </c>
      <c r="P29" s="43">
        <f>'Detailed Budget'!$H29/4</f>
        <v>13500</v>
      </c>
      <c r="Q29" s="43">
        <v>0</v>
      </c>
      <c r="R29" s="43">
        <v>0</v>
      </c>
      <c r="S29" s="130">
        <f t="shared" si="12"/>
        <v>54000</v>
      </c>
      <c r="T29" s="25"/>
      <c r="U29" s="149">
        <f t="shared" si="13"/>
        <v>486000</v>
      </c>
      <c r="V29" s="30" t="str">
        <f>IF(U29='Detailed Budget'!I29," ","Error!")</f>
        <v xml:space="preserve"> </v>
      </c>
    </row>
    <row r="30" spans="1:22" x14ac:dyDescent="0.2">
      <c r="A30" s="125" t="str">
        <f>'Detailed Budget'!A30:A43</f>
        <v>Medical</v>
      </c>
      <c r="B30" s="11"/>
      <c r="C30" s="46"/>
      <c r="D30" s="46"/>
      <c r="E30" s="46"/>
      <c r="F30" s="156">
        <f>'Detailed Budget'!F30</f>
        <v>54000</v>
      </c>
      <c r="G30" s="135">
        <f t="shared" si="10"/>
        <v>54000</v>
      </c>
      <c r="H30" s="11"/>
      <c r="I30" s="43">
        <f>'Detailed Budget'!$G30/4</f>
        <v>40500</v>
      </c>
      <c r="J30" s="43">
        <f>'Detailed Budget'!$G30/4</f>
        <v>40500</v>
      </c>
      <c r="K30" s="43">
        <f>'Detailed Budget'!$G30/4</f>
        <v>40500</v>
      </c>
      <c r="L30" s="43">
        <f>'Detailed Budget'!$G30/4</f>
        <v>40500</v>
      </c>
      <c r="M30" s="130">
        <f t="shared" si="11"/>
        <v>162000</v>
      </c>
      <c r="N30" s="11"/>
      <c r="O30" s="43">
        <f>'Detailed Budget'!$H30/4*3</f>
        <v>20250</v>
      </c>
      <c r="P30" s="43">
        <f>'Detailed Budget'!$H30/4</f>
        <v>6750</v>
      </c>
      <c r="Q30" s="43">
        <v>0</v>
      </c>
      <c r="R30" s="43">
        <v>0</v>
      </c>
      <c r="S30" s="130">
        <f t="shared" si="12"/>
        <v>27000</v>
      </c>
      <c r="T30" s="25"/>
      <c r="U30" s="149">
        <f t="shared" si="13"/>
        <v>243000</v>
      </c>
      <c r="V30" s="30" t="str">
        <f>IF(U30='Detailed Budget'!I30," ","Error!")</f>
        <v xml:space="preserve"> </v>
      </c>
    </row>
    <row r="31" spans="1:22" ht="18" customHeight="1" x14ac:dyDescent="0.2">
      <c r="A31" s="49" t="s">
        <v>23</v>
      </c>
      <c r="B31" s="11"/>
      <c r="C31" s="52">
        <f t="shared" ref="C31:D31" si="14">SUM(C28:C30)</f>
        <v>0</v>
      </c>
      <c r="D31" s="52">
        <f t="shared" si="14"/>
        <v>0</v>
      </c>
      <c r="E31" s="52">
        <f>SUM(E28:E30)</f>
        <v>0</v>
      </c>
      <c r="F31" s="52">
        <f>SUM(F28:F30)</f>
        <v>270000</v>
      </c>
      <c r="G31" s="131">
        <f>SUM(G28:G30)</f>
        <v>270000</v>
      </c>
      <c r="H31" s="11"/>
      <c r="I31" s="52">
        <f>SUM(I28:I30)</f>
        <v>202500</v>
      </c>
      <c r="J31" s="52">
        <f>SUM(J28:J30)</f>
        <v>202500</v>
      </c>
      <c r="K31" s="52">
        <f>SUM(K28:K30)</f>
        <v>202500</v>
      </c>
      <c r="L31" s="52">
        <f>SUM(L28:L30)</f>
        <v>202500</v>
      </c>
      <c r="M31" s="131">
        <f>SUM(M28:M30)</f>
        <v>810000</v>
      </c>
      <c r="N31" s="11"/>
      <c r="O31" s="52">
        <f>SUM(O28:O30)</f>
        <v>101250</v>
      </c>
      <c r="P31" s="52">
        <f>SUM(P28:P30)</f>
        <v>33750</v>
      </c>
      <c r="Q31" s="52">
        <f>SUM(Q28:Q30)</f>
        <v>0</v>
      </c>
      <c r="R31" s="52">
        <f>SUM(R28:R30)</f>
        <v>0</v>
      </c>
      <c r="S31" s="131">
        <f>SUM(S28:S30)</f>
        <v>135000</v>
      </c>
      <c r="T31" s="25"/>
      <c r="U31" s="105">
        <f>SUM(U28:U30)</f>
        <v>1215000</v>
      </c>
      <c r="V31" s="30" t="str">
        <f>IF(U31='Detailed Budget'!I31," ","Error!")</f>
        <v xml:space="preserve"> </v>
      </c>
    </row>
    <row r="32" spans="1:22" x14ac:dyDescent="0.2">
      <c r="A32" s="111" t="s">
        <v>24</v>
      </c>
      <c r="B32" s="11"/>
      <c r="C32" s="118"/>
      <c r="D32" s="118"/>
      <c r="E32" s="118"/>
      <c r="F32" s="154"/>
      <c r="G32" s="135"/>
      <c r="H32" s="11"/>
      <c r="I32" s="43"/>
      <c r="J32" s="43"/>
      <c r="K32" s="43"/>
      <c r="L32" s="43"/>
      <c r="M32" s="130"/>
      <c r="N32" s="11"/>
      <c r="O32" s="43"/>
      <c r="P32" s="43"/>
      <c r="Q32" s="43"/>
      <c r="R32" s="43"/>
      <c r="S32" s="130"/>
      <c r="T32" s="25"/>
      <c r="U32" s="149"/>
      <c r="V32" s="30" t="str">
        <f>IF(U32='Detailed Budget'!I32," ","Error!")</f>
        <v xml:space="preserve"> </v>
      </c>
    </row>
    <row r="33" spans="1:22" x14ac:dyDescent="0.2">
      <c r="A33" s="53" t="s">
        <v>25</v>
      </c>
      <c r="B33" s="11"/>
      <c r="C33" s="56"/>
      <c r="D33" s="56"/>
      <c r="E33" s="56"/>
      <c r="F33" s="157"/>
      <c r="G33" s="135"/>
      <c r="H33" s="11"/>
      <c r="I33" s="43"/>
      <c r="J33" s="43"/>
      <c r="K33" s="43"/>
      <c r="L33" s="43"/>
      <c r="M33" s="130">
        <f t="shared" ref="M33:M39" si="15">SUM(I33:L33)</f>
        <v>0</v>
      </c>
      <c r="N33" s="11"/>
      <c r="O33" s="43"/>
      <c r="P33" s="43"/>
      <c r="Q33" s="43"/>
      <c r="R33" s="43"/>
      <c r="S33" s="130">
        <f t="shared" ref="S33:S39" si="16">SUM(O33:R33)</f>
        <v>0</v>
      </c>
      <c r="T33" s="25"/>
      <c r="U33" s="149"/>
      <c r="V33" s="30" t="str">
        <f>IF(U33='Detailed Budget'!I33," ","Error!")</f>
        <v xml:space="preserve"> </v>
      </c>
    </row>
    <row r="34" spans="1:22" x14ac:dyDescent="0.2">
      <c r="A34" s="125" t="str">
        <f>'Detailed Budget'!A34:A47</f>
        <v>Motorbike Fuel</v>
      </c>
      <c r="B34" s="11"/>
      <c r="C34" s="46"/>
      <c r="D34" s="46"/>
      <c r="E34" s="46"/>
      <c r="F34" s="156">
        <f>'Detailed Budget'!F34</f>
        <v>170000</v>
      </c>
      <c r="G34" s="135">
        <f t="shared" ref="G34:G39" si="17">SUM(C34:F34)</f>
        <v>170000</v>
      </c>
      <c r="H34" s="11"/>
      <c r="I34" s="43">
        <f>'Detailed Budget'!$G34/4</f>
        <v>127500</v>
      </c>
      <c r="J34" s="43">
        <f>'Detailed Budget'!$G34/4</f>
        <v>127500</v>
      </c>
      <c r="K34" s="43">
        <f>'Detailed Budget'!$G34/4</f>
        <v>127500</v>
      </c>
      <c r="L34" s="43">
        <f>'Detailed Budget'!$G34/4</f>
        <v>127500</v>
      </c>
      <c r="M34" s="130">
        <f t="shared" si="15"/>
        <v>510000</v>
      </c>
      <c r="N34" s="11"/>
      <c r="O34" s="43">
        <f>'Detailed Budget'!$H34/4*3</f>
        <v>63750</v>
      </c>
      <c r="P34" s="43">
        <f>'Detailed Budget'!H34/4</f>
        <v>21250</v>
      </c>
      <c r="Q34" s="43"/>
      <c r="R34" s="43"/>
      <c r="S34" s="130">
        <f t="shared" si="16"/>
        <v>85000</v>
      </c>
      <c r="T34" s="25"/>
      <c r="U34" s="149">
        <f t="shared" ref="U34:U39" si="18">G34+M34+S34</f>
        <v>765000</v>
      </c>
      <c r="V34" s="30" t="str">
        <f>IF(U34='Detailed Budget'!I34," ","Error!")</f>
        <v xml:space="preserve"> </v>
      </c>
    </row>
    <row r="35" spans="1:22" x14ac:dyDescent="0.2">
      <c r="A35" s="125" t="str">
        <f>'Detailed Budget'!A35:A48</f>
        <v>Vehicle Fuel</v>
      </c>
      <c r="B35" s="11"/>
      <c r="C35" s="46"/>
      <c r="D35" s="46"/>
      <c r="E35" s="46"/>
      <c r="F35" s="156">
        <f>'Detailed Budget'!F35</f>
        <v>229600</v>
      </c>
      <c r="G35" s="135">
        <f t="shared" si="17"/>
        <v>229600</v>
      </c>
      <c r="H35" s="11"/>
      <c r="I35" s="43">
        <f>'Detailed Budget'!$G35/4</f>
        <v>172200</v>
      </c>
      <c r="J35" s="43">
        <f>'Detailed Budget'!$G35/4</f>
        <v>172200</v>
      </c>
      <c r="K35" s="43">
        <f>'Detailed Budget'!$G35/4</f>
        <v>172200</v>
      </c>
      <c r="L35" s="43">
        <f>'Detailed Budget'!$G35/4</f>
        <v>172200</v>
      </c>
      <c r="M35" s="130">
        <f t="shared" si="15"/>
        <v>688800</v>
      </c>
      <c r="N35" s="11"/>
      <c r="O35" s="43">
        <f>'Detailed Budget'!$H35/4*3</f>
        <v>86100</v>
      </c>
      <c r="P35" s="43">
        <f>'Detailed Budget'!H35/4</f>
        <v>28700</v>
      </c>
      <c r="Q35" s="43"/>
      <c r="R35" s="43"/>
      <c r="S35" s="130">
        <f t="shared" si="16"/>
        <v>114800</v>
      </c>
      <c r="T35" s="25"/>
      <c r="U35" s="149">
        <f t="shared" si="18"/>
        <v>1033200</v>
      </c>
      <c r="V35" s="30" t="str">
        <f>IF(U35='Detailed Budget'!I35," ","Error!")</f>
        <v xml:space="preserve"> </v>
      </c>
    </row>
    <row r="36" spans="1:22" x14ac:dyDescent="0.2">
      <c r="A36" s="125">
        <f>'Detailed Budget'!A36:A49</f>
        <v>0</v>
      </c>
      <c r="B36" s="11"/>
      <c r="C36" s="46"/>
      <c r="D36" s="46"/>
      <c r="E36" s="46"/>
      <c r="F36" s="156">
        <f>'Detailed Budget'!F36</f>
        <v>0</v>
      </c>
      <c r="G36" s="135">
        <f t="shared" si="17"/>
        <v>0</v>
      </c>
      <c r="H36" s="11"/>
      <c r="I36" s="43">
        <f>'Detailed Budget'!$G36/4</f>
        <v>0</v>
      </c>
      <c r="J36" s="43">
        <f>'Detailed Budget'!$G36/4</f>
        <v>0</v>
      </c>
      <c r="K36" s="43">
        <f>'Detailed Budget'!$G36/4</f>
        <v>0</v>
      </c>
      <c r="L36" s="43">
        <f>'Detailed Budget'!$G36/4</f>
        <v>0</v>
      </c>
      <c r="M36" s="130">
        <f t="shared" si="15"/>
        <v>0</v>
      </c>
      <c r="N36" s="11"/>
      <c r="O36" s="43">
        <f>'Detailed Budget'!$H36/4*3</f>
        <v>0</v>
      </c>
      <c r="P36" s="43">
        <f>'Detailed Budget'!H36/4</f>
        <v>0</v>
      </c>
      <c r="Q36" s="43"/>
      <c r="R36" s="43"/>
      <c r="S36" s="130">
        <f t="shared" si="16"/>
        <v>0</v>
      </c>
      <c r="T36" s="25"/>
      <c r="U36" s="149">
        <f t="shared" si="18"/>
        <v>0</v>
      </c>
      <c r="V36" s="30" t="str">
        <f>IF(U36='Detailed Budget'!I36," ","Error!")</f>
        <v xml:space="preserve"> </v>
      </c>
    </row>
    <row r="37" spans="1:22" x14ac:dyDescent="0.2">
      <c r="A37" s="53" t="s">
        <v>26</v>
      </c>
      <c r="B37" s="11"/>
      <c r="C37" s="56"/>
      <c r="D37" s="56"/>
      <c r="E37" s="56"/>
      <c r="F37" s="157"/>
      <c r="G37" s="135">
        <f t="shared" si="17"/>
        <v>0</v>
      </c>
      <c r="H37" s="11"/>
      <c r="I37" s="43"/>
      <c r="J37" s="43"/>
      <c r="K37" s="43"/>
      <c r="L37" s="43"/>
      <c r="M37" s="130">
        <f t="shared" si="15"/>
        <v>0</v>
      </c>
      <c r="N37" s="11"/>
      <c r="O37" s="43"/>
      <c r="P37" s="43"/>
      <c r="Q37" s="43"/>
      <c r="R37" s="43"/>
      <c r="S37" s="130">
        <f t="shared" si="16"/>
        <v>0</v>
      </c>
      <c r="T37" s="25"/>
      <c r="U37" s="149">
        <f t="shared" si="18"/>
        <v>0</v>
      </c>
      <c r="V37" s="30" t="str">
        <f>IF(U37='Detailed Budget'!I37," ","Error!")</f>
        <v xml:space="preserve"> </v>
      </c>
    </row>
    <row r="38" spans="1:22" x14ac:dyDescent="0.2">
      <c r="A38" s="125">
        <f>'Detailed Budget'!A38:A51</f>
        <v>0</v>
      </c>
      <c r="B38" s="11"/>
      <c r="C38" s="46"/>
      <c r="D38" s="46"/>
      <c r="E38" s="46"/>
      <c r="F38" s="156">
        <f>'Detailed Budget'!F38</f>
        <v>0</v>
      </c>
      <c r="G38" s="135">
        <f t="shared" si="17"/>
        <v>0</v>
      </c>
      <c r="H38" s="11"/>
      <c r="I38" s="43"/>
      <c r="J38" s="43"/>
      <c r="K38" s="43"/>
      <c r="L38" s="43"/>
      <c r="M38" s="130">
        <f t="shared" si="15"/>
        <v>0</v>
      </c>
      <c r="N38" s="11"/>
      <c r="O38" s="43"/>
      <c r="P38" s="43"/>
      <c r="Q38" s="43"/>
      <c r="R38" s="43"/>
      <c r="S38" s="130">
        <f t="shared" si="16"/>
        <v>0</v>
      </c>
      <c r="T38" s="25"/>
      <c r="U38" s="149">
        <f t="shared" si="18"/>
        <v>0</v>
      </c>
      <c r="V38" s="30" t="str">
        <f>IF(U38='Detailed Budget'!I38," ","Error!")</f>
        <v xml:space="preserve"> </v>
      </c>
    </row>
    <row r="39" spans="1:22" x14ac:dyDescent="0.2">
      <c r="A39" s="125">
        <f>'Detailed Budget'!A39:A52</f>
        <v>0</v>
      </c>
      <c r="B39" s="11"/>
      <c r="C39" s="46"/>
      <c r="D39" s="46"/>
      <c r="E39" s="46"/>
      <c r="F39" s="156">
        <f>'Detailed Budget'!F39</f>
        <v>0</v>
      </c>
      <c r="G39" s="135">
        <f t="shared" si="17"/>
        <v>0</v>
      </c>
      <c r="H39" s="11"/>
      <c r="I39" s="43"/>
      <c r="J39" s="43"/>
      <c r="K39" s="43"/>
      <c r="L39" s="43"/>
      <c r="M39" s="130">
        <f t="shared" si="15"/>
        <v>0</v>
      </c>
      <c r="N39" s="11"/>
      <c r="O39" s="43"/>
      <c r="P39" s="43"/>
      <c r="Q39" s="43"/>
      <c r="R39" s="43"/>
      <c r="S39" s="130">
        <f t="shared" si="16"/>
        <v>0</v>
      </c>
      <c r="T39" s="25"/>
      <c r="U39" s="149">
        <f t="shared" si="18"/>
        <v>0</v>
      </c>
      <c r="V39" s="30" t="str">
        <f>IF(U39='Detailed Budget'!I39," ","Error!")</f>
        <v xml:space="preserve"> </v>
      </c>
    </row>
    <row r="40" spans="1:22" ht="17.25" customHeight="1" x14ac:dyDescent="0.2">
      <c r="A40" s="49" t="s">
        <v>27</v>
      </c>
      <c r="B40" s="11"/>
      <c r="C40" s="52">
        <f t="shared" ref="C40" si="19">SUM(C33:C39)</f>
        <v>0</v>
      </c>
      <c r="D40" s="52">
        <f t="shared" ref="D40" si="20">SUM(D33:D39)</f>
        <v>0</v>
      </c>
      <c r="E40" s="52">
        <f t="shared" ref="E40" si="21">SUM(E33:E39)</f>
        <v>0</v>
      </c>
      <c r="F40" s="52">
        <f t="shared" ref="F40:G40" si="22">SUM(F33:F39)</f>
        <v>399600</v>
      </c>
      <c r="G40" s="136">
        <f t="shared" si="22"/>
        <v>399600</v>
      </c>
      <c r="H40" s="11"/>
      <c r="I40" s="52">
        <f>SUM(I33:I39)</f>
        <v>299700</v>
      </c>
      <c r="J40" s="52">
        <f>SUM(J33:J39)</f>
        <v>299700</v>
      </c>
      <c r="K40" s="52">
        <f>SUM(K33:K39)</f>
        <v>299700</v>
      </c>
      <c r="L40" s="52">
        <f>SUM(L33:L39)</f>
        <v>299700</v>
      </c>
      <c r="M40" s="131">
        <f>SUM(M33:M39)</f>
        <v>1198800</v>
      </c>
      <c r="N40" s="11"/>
      <c r="O40" s="52">
        <f>SUM(O33:O39)</f>
        <v>149850</v>
      </c>
      <c r="P40" s="52">
        <f>SUM(P33:P39)</f>
        <v>49950</v>
      </c>
      <c r="Q40" s="52">
        <f>SUM(Q33:Q39)</f>
        <v>0</v>
      </c>
      <c r="R40" s="52">
        <f>SUM(R33:R39)</f>
        <v>0</v>
      </c>
      <c r="S40" s="131">
        <f>SUM(S33:S39)</f>
        <v>199800</v>
      </c>
      <c r="T40" s="25"/>
      <c r="U40" s="105">
        <f>SUM(U33:U39)</f>
        <v>1798200</v>
      </c>
      <c r="V40" s="30" t="str">
        <f>IF(U40='Detailed Budget'!I40," ","Error!")</f>
        <v xml:space="preserve"> </v>
      </c>
    </row>
    <row r="41" spans="1:22" x14ac:dyDescent="0.2">
      <c r="A41" s="111" t="s">
        <v>28</v>
      </c>
      <c r="B41" s="11"/>
      <c r="C41" s="118"/>
      <c r="D41" s="118"/>
      <c r="E41" s="118"/>
      <c r="F41" s="154"/>
      <c r="G41" s="137"/>
      <c r="H41" s="11"/>
      <c r="I41" s="43"/>
      <c r="J41" s="43"/>
      <c r="K41" s="43"/>
      <c r="L41" s="43"/>
      <c r="M41" s="130"/>
      <c r="N41" s="11"/>
      <c r="O41" s="43"/>
      <c r="P41" s="43"/>
      <c r="Q41" s="43"/>
      <c r="R41" s="43"/>
      <c r="S41" s="130"/>
      <c r="T41" s="25"/>
      <c r="U41" s="149"/>
      <c r="V41" s="30" t="str">
        <f>IF(U41='Detailed Budget'!I41," ","Error!")</f>
        <v xml:space="preserve"> </v>
      </c>
    </row>
    <row r="42" spans="1:22" x14ac:dyDescent="0.2">
      <c r="A42" s="125" t="str">
        <f>'Detailed Budget'!A42:A55</f>
        <v>Laptops</v>
      </c>
      <c r="B42" s="11"/>
      <c r="C42" s="118"/>
      <c r="D42" s="118"/>
      <c r="E42" s="118"/>
      <c r="F42" s="156">
        <f>'Detailed Budget'!F42</f>
        <v>600000</v>
      </c>
      <c r="G42" s="135">
        <f>SUM(C42:F42)</f>
        <v>600000</v>
      </c>
      <c r="H42" s="11"/>
      <c r="I42" s="54"/>
      <c r="J42" s="54">
        <f>'Detailed Budget'!F43</f>
        <v>600000</v>
      </c>
      <c r="K42" s="54"/>
      <c r="L42" s="54"/>
      <c r="M42" s="130">
        <f>SUM(I42:L42)</f>
        <v>600000</v>
      </c>
      <c r="N42" s="11"/>
      <c r="O42" s="54">
        <f>K42*L42*3</f>
        <v>0</v>
      </c>
      <c r="P42" s="54">
        <f>L42*N42*3</f>
        <v>0</v>
      </c>
      <c r="Q42" s="54"/>
      <c r="R42" s="54"/>
      <c r="S42" s="130">
        <f>SUM(O42:R42)</f>
        <v>0</v>
      </c>
      <c r="T42" s="25"/>
      <c r="U42" s="149">
        <f t="shared" ref="U42" si="23">G42+M42+S42</f>
        <v>1200000</v>
      </c>
      <c r="V42" s="30" t="str">
        <f>IF(U42='Detailed Budget'!I42," ","Error!")</f>
        <v>Error!</v>
      </c>
    </row>
    <row r="43" spans="1:22" ht="16.5" customHeight="1" x14ac:dyDescent="0.2">
      <c r="A43" s="49" t="s">
        <v>29</v>
      </c>
      <c r="B43" s="11"/>
      <c r="C43" s="52">
        <f t="shared" ref="C43" si="24">SUM(C42)</f>
        <v>0</v>
      </c>
      <c r="D43" s="52">
        <f t="shared" ref="D43" si="25">SUM(D42)</f>
        <v>0</v>
      </c>
      <c r="E43" s="52">
        <f t="shared" ref="E43" si="26">SUM(E42)</f>
        <v>0</v>
      </c>
      <c r="F43" s="52">
        <f t="shared" ref="F43:G43" si="27">SUM(F42)</f>
        <v>600000</v>
      </c>
      <c r="G43" s="136">
        <f t="shared" si="27"/>
        <v>600000</v>
      </c>
      <c r="H43" s="11"/>
      <c r="I43" s="52">
        <f>SUM(I42)</f>
        <v>0</v>
      </c>
      <c r="J43" s="52">
        <f t="shared" ref="J43:L43" si="28">SUM(J42)</f>
        <v>600000</v>
      </c>
      <c r="K43" s="52">
        <f t="shared" si="28"/>
        <v>0</v>
      </c>
      <c r="L43" s="52">
        <f t="shared" si="28"/>
        <v>0</v>
      </c>
      <c r="M43" s="131">
        <f t="shared" ref="M43" si="29">SUM(M42)</f>
        <v>600000</v>
      </c>
      <c r="N43" s="11"/>
      <c r="O43" s="52">
        <f t="shared" ref="O43" si="30">SUM(O42)</f>
        <v>0</v>
      </c>
      <c r="P43" s="52">
        <f t="shared" ref="P43" si="31">SUM(P42)</f>
        <v>0</v>
      </c>
      <c r="Q43" s="52">
        <f t="shared" ref="Q43" si="32">SUM(Q42)</f>
        <v>0</v>
      </c>
      <c r="R43" s="52">
        <f t="shared" ref="R43:S43" si="33">SUM(R42)</f>
        <v>0</v>
      </c>
      <c r="S43" s="131">
        <f t="shared" si="33"/>
        <v>0</v>
      </c>
      <c r="T43" s="25"/>
      <c r="U43" s="105">
        <f t="shared" ref="U43" si="34">SUM(U42)</f>
        <v>1200000</v>
      </c>
      <c r="V43" s="30" t="str">
        <f>IF(U43='Detailed Budget'!I43," ","Error!")</f>
        <v>Error!</v>
      </c>
    </row>
    <row r="44" spans="1:22" ht="19.5" customHeight="1" x14ac:dyDescent="0.2">
      <c r="A44" s="111" t="s">
        <v>30</v>
      </c>
      <c r="B44" s="11"/>
      <c r="C44" s="118"/>
      <c r="D44" s="118"/>
      <c r="E44" s="118"/>
      <c r="F44" s="154"/>
      <c r="G44" s="135"/>
      <c r="H44" s="11"/>
      <c r="I44" s="43"/>
      <c r="J44" s="43"/>
      <c r="K44" s="43"/>
      <c r="L44" s="43"/>
      <c r="M44" s="130"/>
      <c r="N44" s="11"/>
      <c r="O44" s="43"/>
      <c r="P44" s="43"/>
      <c r="Q44" s="43"/>
      <c r="R44" s="43"/>
      <c r="S44" s="130"/>
      <c r="T44" s="25"/>
      <c r="U44" s="149"/>
      <c r="V44" s="30" t="str">
        <f>IF(U44='Detailed Budget'!I44," ","Error!")</f>
        <v xml:space="preserve"> </v>
      </c>
    </row>
    <row r="45" spans="1:22" x14ac:dyDescent="0.2">
      <c r="A45" s="125" t="str">
        <f>'Detailed Budget'!A45:A58</f>
        <v>Tonner</v>
      </c>
      <c r="B45" s="11"/>
      <c r="C45" s="100"/>
      <c r="D45" s="100"/>
      <c r="E45" s="100"/>
      <c r="F45" s="156">
        <f>'Detailed Budget'!F45</f>
        <v>56000</v>
      </c>
      <c r="G45" s="135">
        <f t="shared" ref="G45:G47" si="35">SUM(C45:F45)</f>
        <v>56000</v>
      </c>
      <c r="H45" s="11"/>
      <c r="I45" s="43"/>
      <c r="J45" s="43">
        <f>'Detailed Budget'!F48</f>
        <v>316000</v>
      </c>
      <c r="K45" s="43"/>
      <c r="L45" s="43"/>
      <c r="M45" s="130">
        <f t="shared" ref="M45:M47" si="36">SUM(I45:L45)</f>
        <v>316000</v>
      </c>
      <c r="N45" s="11"/>
      <c r="O45" s="43"/>
      <c r="P45" s="43"/>
      <c r="Q45" s="43"/>
      <c r="R45" s="43"/>
      <c r="S45" s="130">
        <f t="shared" ref="S45:S47" si="37">SUM(O45:R45)</f>
        <v>0</v>
      </c>
      <c r="T45" s="25"/>
      <c r="U45" s="149">
        <f t="shared" ref="U45:U47" si="38">G45+M45+S45</f>
        <v>372000</v>
      </c>
      <c r="V45" s="30" t="str">
        <f>IF(U45='Detailed Budget'!I45," ","Error!")</f>
        <v>Error!</v>
      </c>
    </row>
    <row r="46" spans="1:22" x14ac:dyDescent="0.2">
      <c r="A46" s="125" t="str">
        <f>'Detailed Budget'!A46:A59</f>
        <v>stationery</v>
      </c>
      <c r="B46" s="11"/>
      <c r="C46" s="100"/>
      <c r="D46" s="100"/>
      <c r="E46" s="100"/>
      <c r="F46" s="156">
        <f>'Detailed Budget'!F46</f>
        <v>60000</v>
      </c>
      <c r="G46" s="135">
        <f t="shared" si="35"/>
        <v>60000</v>
      </c>
      <c r="H46" s="11"/>
      <c r="I46" s="43"/>
      <c r="J46" s="43"/>
      <c r="K46" s="43"/>
      <c r="L46" s="43"/>
      <c r="M46" s="130">
        <f t="shared" si="36"/>
        <v>0</v>
      </c>
      <c r="N46" s="11"/>
      <c r="O46" s="43"/>
      <c r="P46" s="43"/>
      <c r="Q46" s="43"/>
      <c r="R46" s="43"/>
      <c r="S46" s="130">
        <f t="shared" si="37"/>
        <v>0</v>
      </c>
      <c r="T46" s="25"/>
      <c r="U46" s="149">
        <f t="shared" si="38"/>
        <v>60000</v>
      </c>
      <c r="V46" s="30" t="str">
        <f>IF(U46='Detailed Budget'!I46," ","Error!")</f>
        <v>Error!</v>
      </c>
    </row>
    <row r="47" spans="1:22" x14ac:dyDescent="0.2">
      <c r="A47" s="125" t="str">
        <f>'Detailed Budget'!A47:A60</f>
        <v>Motorbike and Vehicle Service</v>
      </c>
      <c r="B47" s="11"/>
      <c r="C47" s="46"/>
      <c r="D47" s="46"/>
      <c r="E47" s="46"/>
      <c r="F47" s="156">
        <f>'Detailed Budget'!F47</f>
        <v>200000</v>
      </c>
      <c r="G47" s="135">
        <f t="shared" si="35"/>
        <v>200000</v>
      </c>
      <c r="H47" s="11"/>
      <c r="I47" s="43"/>
      <c r="J47" s="43"/>
      <c r="K47" s="43"/>
      <c r="L47" s="43"/>
      <c r="M47" s="130">
        <f t="shared" si="36"/>
        <v>0</v>
      </c>
      <c r="N47" s="11"/>
      <c r="O47" s="43"/>
      <c r="P47" s="43"/>
      <c r="Q47" s="43"/>
      <c r="R47" s="43"/>
      <c r="S47" s="130">
        <f t="shared" si="37"/>
        <v>0</v>
      </c>
      <c r="T47" s="25"/>
      <c r="U47" s="149">
        <f t="shared" si="38"/>
        <v>200000</v>
      </c>
      <c r="V47" s="30" t="str">
        <f>IF(U47='Detailed Budget'!I47," ","Error!")</f>
        <v>Error!</v>
      </c>
    </row>
    <row r="48" spans="1:22" ht="20.25" customHeight="1" x14ac:dyDescent="0.2">
      <c r="A48" s="49" t="s">
        <v>31</v>
      </c>
      <c r="B48" s="11"/>
      <c r="C48" s="52">
        <f t="shared" ref="C48" si="39">SUM(C45:C47)</f>
        <v>0</v>
      </c>
      <c r="D48" s="52">
        <f t="shared" ref="D48" si="40">SUM(D45:D47)</f>
        <v>0</v>
      </c>
      <c r="E48" s="52">
        <f t="shared" ref="E48" si="41">SUM(E45:E47)</f>
        <v>0</v>
      </c>
      <c r="F48" s="52">
        <f t="shared" ref="F48:G48" si="42">SUM(F45:F47)</f>
        <v>316000</v>
      </c>
      <c r="G48" s="136">
        <f t="shared" si="42"/>
        <v>316000</v>
      </c>
      <c r="H48" s="11"/>
      <c r="I48" s="52">
        <f>SUM(I45:I47)</f>
        <v>0</v>
      </c>
      <c r="J48" s="52">
        <f t="shared" ref="J48:U48" si="43">SUM(J45:J47)</f>
        <v>316000</v>
      </c>
      <c r="K48" s="52">
        <f t="shared" si="43"/>
        <v>0</v>
      </c>
      <c r="L48" s="52">
        <f t="shared" si="43"/>
        <v>0</v>
      </c>
      <c r="M48" s="131">
        <f t="shared" ref="M48" si="44">SUM(M45:M47)</f>
        <v>316000</v>
      </c>
      <c r="N48" s="11"/>
      <c r="O48" s="52">
        <f t="shared" si="43"/>
        <v>0</v>
      </c>
      <c r="P48" s="52">
        <f t="shared" si="43"/>
        <v>0</v>
      </c>
      <c r="Q48" s="52">
        <f t="shared" si="43"/>
        <v>0</v>
      </c>
      <c r="R48" s="52">
        <f t="shared" si="43"/>
        <v>0</v>
      </c>
      <c r="S48" s="131">
        <f t="shared" ref="S48" si="45">SUM(S45:S47)</f>
        <v>0</v>
      </c>
      <c r="T48" s="25"/>
      <c r="U48" s="105">
        <f t="shared" si="43"/>
        <v>632000</v>
      </c>
      <c r="V48" s="30" t="str">
        <f>IF(U48='Detailed Budget'!I48," ","Error!")</f>
        <v>Error!</v>
      </c>
    </row>
    <row r="49" spans="1:22" x14ac:dyDescent="0.2">
      <c r="A49" s="111" t="s">
        <v>32</v>
      </c>
      <c r="B49" s="11"/>
      <c r="C49" s="118"/>
      <c r="D49" s="118"/>
      <c r="E49" s="118"/>
      <c r="F49" s="154"/>
      <c r="G49" s="137"/>
      <c r="H49" s="11"/>
      <c r="I49" s="43"/>
      <c r="J49" s="43"/>
      <c r="K49" s="43"/>
      <c r="L49" s="43"/>
      <c r="M49" s="130"/>
      <c r="N49" s="11"/>
      <c r="O49" s="43"/>
      <c r="P49" s="43"/>
      <c r="Q49" s="43"/>
      <c r="R49" s="43"/>
      <c r="S49" s="130"/>
      <c r="T49" s="25"/>
      <c r="U49" s="149"/>
      <c r="V49" s="30" t="str">
        <f>IF(U49='Detailed Budget'!I49," ","Error!")</f>
        <v xml:space="preserve"> </v>
      </c>
    </row>
    <row r="50" spans="1:22" x14ac:dyDescent="0.2">
      <c r="A50" s="125">
        <f>'Detailed Budget'!A50:A63</f>
        <v>0</v>
      </c>
      <c r="B50" s="11"/>
      <c r="C50" s="118"/>
      <c r="D50" s="118"/>
      <c r="E50" s="118"/>
      <c r="F50" s="156">
        <f>'Detailed Budget'!F50</f>
        <v>0</v>
      </c>
      <c r="G50" s="135">
        <f t="shared" ref="G50" si="46">SUM(C50:F50)</f>
        <v>0</v>
      </c>
      <c r="H50" s="11"/>
      <c r="I50" s="43"/>
      <c r="J50" s="43"/>
      <c r="K50" s="43"/>
      <c r="L50" s="43"/>
      <c r="M50" s="130">
        <f>SUM(I50:L50)</f>
        <v>0</v>
      </c>
      <c r="N50" s="11"/>
      <c r="O50" s="43"/>
      <c r="P50" s="43"/>
      <c r="Q50" s="43"/>
      <c r="R50" s="43"/>
      <c r="S50" s="130">
        <f>SUM(O50:R50)</f>
        <v>0</v>
      </c>
      <c r="T50" s="25"/>
      <c r="U50" s="149">
        <f t="shared" ref="U50" si="47">G50+M50+S50</f>
        <v>0</v>
      </c>
      <c r="V50" s="30" t="str">
        <f>IF(U50='Detailed Budget'!I50," ","Error!")</f>
        <v xml:space="preserve"> </v>
      </c>
    </row>
    <row r="51" spans="1:22" ht="18.75" customHeight="1" x14ac:dyDescent="0.2">
      <c r="A51" s="49" t="s">
        <v>33</v>
      </c>
      <c r="B51" s="11"/>
      <c r="C51" s="52">
        <f t="shared" ref="C51:E51" si="48">SUM(C49)</f>
        <v>0</v>
      </c>
      <c r="D51" s="52">
        <f t="shared" si="48"/>
        <v>0</v>
      </c>
      <c r="E51" s="52">
        <f t="shared" si="48"/>
        <v>0</v>
      </c>
      <c r="F51" s="52">
        <f>SUM(F49)</f>
        <v>0</v>
      </c>
      <c r="G51" s="136">
        <f>SUM(G49)</f>
        <v>0</v>
      </c>
      <c r="H51" s="11"/>
      <c r="I51" s="52">
        <f>SUM(I49)</f>
        <v>0</v>
      </c>
      <c r="J51" s="52">
        <f>SUM(J49)</f>
        <v>0</v>
      </c>
      <c r="K51" s="52">
        <f>SUM(K49)</f>
        <v>0</v>
      </c>
      <c r="L51" s="52">
        <f>SUM(L49)</f>
        <v>0</v>
      </c>
      <c r="M51" s="131">
        <f>SUM(M49)</f>
        <v>0</v>
      </c>
      <c r="N51" s="11"/>
      <c r="O51" s="52">
        <f>SUM(O49)</f>
        <v>0</v>
      </c>
      <c r="P51" s="52">
        <f>SUM(P49)</f>
        <v>0</v>
      </c>
      <c r="Q51" s="52">
        <f>SUM(Q49)</f>
        <v>0</v>
      </c>
      <c r="R51" s="52">
        <f>SUM(R49)</f>
        <v>0</v>
      </c>
      <c r="S51" s="131">
        <f>SUM(S49)</f>
        <v>0</v>
      </c>
      <c r="T51" s="25"/>
      <c r="U51" s="105">
        <f>SUM(U49)</f>
        <v>0</v>
      </c>
      <c r="V51" s="30" t="str">
        <f>IF(U51='Detailed Budget'!I51," ","Error!")</f>
        <v xml:space="preserve"> </v>
      </c>
    </row>
    <row r="52" spans="1:22" x14ac:dyDescent="0.2">
      <c r="A52" s="111" t="s">
        <v>34</v>
      </c>
      <c r="B52" s="11"/>
      <c r="C52" s="118"/>
      <c r="D52" s="118"/>
      <c r="E52" s="118"/>
      <c r="F52" s="154"/>
      <c r="G52" s="137"/>
      <c r="H52" s="11"/>
      <c r="I52" s="43"/>
      <c r="J52" s="43"/>
      <c r="K52" s="43"/>
      <c r="L52" s="43"/>
      <c r="M52" s="130"/>
      <c r="N52" s="11"/>
      <c r="O52" s="43"/>
      <c r="P52" s="43"/>
      <c r="Q52" s="43"/>
      <c r="R52" s="43"/>
      <c r="S52" s="130"/>
      <c r="T52" s="25"/>
      <c r="U52" s="149"/>
      <c r="V52" s="30" t="str">
        <f>IF(U52='Detailed Budget'!I52," ","Error!")</f>
        <v xml:space="preserve"> </v>
      </c>
    </row>
    <row r="53" spans="1:22" x14ac:dyDescent="0.2">
      <c r="A53" s="125">
        <f>'Detailed Budget'!A53:A66</f>
        <v>0</v>
      </c>
      <c r="B53" s="11"/>
      <c r="C53" s="118"/>
      <c r="D53" s="118"/>
      <c r="E53" s="118"/>
      <c r="F53" s="156">
        <f>'Detailed Budget'!F53</f>
        <v>0</v>
      </c>
      <c r="G53" s="135">
        <f t="shared" ref="G53" si="49">SUM(C53:F53)</f>
        <v>0</v>
      </c>
      <c r="H53" s="11"/>
      <c r="I53" s="43"/>
      <c r="J53" s="43"/>
      <c r="K53" s="43"/>
      <c r="L53" s="43"/>
      <c r="M53" s="130">
        <f>SUM(I53:L53)</f>
        <v>0</v>
      </c>
      <c r="N53" s="11"/>
      <c r="O53" s="43"/>
      <c r="P53" s="43"/>
      <c r="Q53" s="43"/>
      <c r="R53" s="43"/>
      <c r="S53" s="130"/>
      <c r="T53" s="25"/>
      <c r="U53" s="149">
        <f t="shared" ref="U53" si="50">G53+M53+S53</f>
        <v>0</v>
      </c>
      <c r="V53" s="30" t="str">
        <f>IF(U53='Detailed Budget'!I53," ","Error!")</f>
        <v xml:space="preserve"> </v>
      </c>
    </row>
    <row r="54" spans="1:22" ht="15.75" customHeight="1" x14ac:dyDescent="0.2">
      <c r="A54" s="49" t="s">
        <v>35</v>
      </c>
      <c r="B54" s="11"/>
      <c r="C54" s="52">
        <f t="shared" ref="C54:F54" si="51">SUM(C52)</f>
        <v>0</v>
      </c>
      <c r="D54" s="52">
        <f t="shared" si="51"/>
        <v>0</v>
      </c>
      <c r="E54" s="52">
        <f t="shared" si="51"/>
        <v>0</v>
      </c>
      <c r="F54" s="52">
        <f t="shared" si="51"/>
        <v>0</v>
      </c>
      <c r="G54" s="136">
        <f t="shared" ref="G54" si="52">SUM(G52)</f>
        <v>0</v>
      </c>
      <c r="H54" s="11"/>
      <c r="I54" s="52">
        <f>SUM(I52)</f>
        <v>0</v>
      </c>
      <c r="J54" s="52">
        <f>SUM(J52)</f>
        <v>0</v>
      </c>
      <c r="K54" s="52">
        <f>SUM(K52)</f>
        <v>0</v>
      </c>
      <c r="L54" s="52">
        <f>SUM(L52)</f>
        <v>0</v>
      </c>
      <c r="M54" s="131">
        <f>SUM(M52)</f>
        <v>0</v>
      </c>
      <c r="N54" s="11"/>
      <c r="O54" s="52">
        <f>SUM(O52)</f>
        <v>0</v>
      </c>
      <c r="P54" s="52">
        <f>SUM(P52)</f>
        <v>0</v>
      </c>
      <c r="Q54" s="52">
        <f>SUM(Q52)</f>
        <v>0</v>
      </c>
      <c r="R54" s="52">
        <f>SUM(R52)</f>
        <v>0</v>
      </c>
      <c r="S54" s="131">
        <f>SUM(S52)</f>
        <v>0</v>
      </c>
      <c r="T54" s="25"/>
      <c r="U54" s="105">
        <f>SUM(U52)</f>
        <v>0</v>
      </c>
      <c r="V54" s="30" t="str">
        <f>IF(U54='Detailed Budget'!I54," ","Error!")</f>
        <v xml:space="preserve"> </v>
      </c>
    </row>
    <row r="55" spans="1:22" x14ac:dyDescent="0.2">
      <c r="A55" s="111" t="str">
        <f>'Detailed Budget'!A55</f>
        <v>H. OTHER DIRECT COSTS</v>
      </c>
      <c r="B55" s="11"/>
      <c r="C55" s="118"/>
      <c r="D55" s="118"/>
      <c r="E55" s="118"/>
      <c r="F55" s="154"/>
      <c r="G55" s="135"/>
      <c r="H55" s="11"/>
      <c r="I55" s="43"/>
      <c r="J55" s="43"/>
      <c r="K55" s="43"/>
      <c r="L55" s="43"/>
      <c r="M55" s="130"/>
      <c r="N55" s="11"/>
      <c r="O55" s="43"/>
      <c r="P55" s="43"/>
      <c r="Q55" s="43"/>
      <c r="R55" s="43"/>
      <c r="S55" s="130"/>
      <c r="T55" s="25"/>
      <c r="U55" s="149"/>
      <c r="V55" s="30" t="str">
        <f>IF(U55='Detailed Budget'!I55," ","Error!")</f>
        <v xml:space="preserve"> </v>
      </c>
    </row>
    <row r="56" spans="1:22" x14ac:dyDescent="0.2">
      <c r="A56" s="111" t="str">
        <f>'Detailed Budget'!A56</f>
        <v>General Program/Administartive Costs</v>
      </c>
      <c r="B56" s="11"/>
      <c r="C56" s="118"/>
      <c r="D56" s="118"/>
      <c r="E56" s="118"/>
      <c r="F56" s="154"/>
      <c r="G56" s="135"/>
      <c r="H56" s="11"/>
      <c r="I56" s="43"/>
      <c r="J56" s="43"/>
      <c r="K56" s="43"/>
      <c r="L56" s="43"/>
      <c r="M56" s="130"/>
      <c r="N56" s="11"/>
      <c r="O56" s="43"/>
      <c r="P56" s="43"/>
      <c r="Q56" s="43"/>
      <c r="R56" s="43"/>
      <c r="S56" s="130"/>
      <c r="T56" s="25"/>
      <c r="U56" s="149"/>
      <c r="V56" s="30" t="str">
        <f>IF(U56='Detailed Budget'!I56," ","Error!")</f>
        <v xml:space="preserve"> </v>
      </c>
    </row>
    <row r="57" spans="1:22" x14ac:dyDescent="0.2">
      <c r="A57" s="125" t="str">
        <f>'Detailed Budget'!A57:A70</f>
        <v>Telecommunication</v>
      </c>
      <c r="B57" s="11"/>
      <c r="C57" s="46"/>
      <c r="D57" s="46"/>
      <c r="E57" s="46"/>
      <c r="F57" s="155">
        <f>'Detailed Budget'!F57</f>
        <v>60000</v>
      </c>
      <c r="G57" s="135">
        <f t="shared" ref="G57" si="53">SUM(C57:F57)</f>
        <v>60000</v>
      </c>
      <c r="H57" s="11"/>
      <c r="I57" s="43">
        <f>'Detailed Budget'!$G57/4</f>
        <v>45000</v>
      </c>
      <c r="J57" s="43">
        <f>'Detailed Budget'!$G57/4</f>
        <v>45000</v>
      </c>
      <c r="K57" s="43">
        <f>'Detailed Budget'!$G57/4</f>
        <v>45000</v>
      </c>
      <c r="L57" s="43">
        <f>'Detailed Budget'!$G57/4</f>
        <v>45000</v>
      </c>
      <c r="M57" s="130">
        <f t="shared" ref="M57" si="54">SUM(I57:L57)</f>
        <v>180000</v>
      </c>
      <c r="N57" s="11"/>
      <c r="O57" s="43">
        <f>'Detailed Budget'!$H57/4*3</f>
        <v>22500</v>
      </c>
      <c r="P57" s="43">
        <f>'Detailed Budget'!H57/4</f>
        <v>7500</v>
      </c>
      <c r="Q57" s="43">
        <v>0</v>
      </c>
      <c r="R57" s="43">
        <v>0</v>
      </c>
      <c r="S57" s="130">
        <f t="shared" ref="S57" si="55">SUM(O57:R57)</f>
        <v>30000</v>
      </c>
      <c r="T57" s="25"/>
      <c r="U57" s="149">
        <f>G57+M57+S57</f>
        <v>270000</v>
      </c>
      <c r="V57" s="30" t="str">
        <f>IF(U57='Detailed Budget'!I57," ","Error!")</f>
        <v xml:space="preserve"> </v>
      </c>
    </row>
    <row r="58" spans="1:22" x14ac:dyDescent="0.2">
      <c r="A58" s="125" t="str">
        <f>'Detailed Budget'!A58:A71</f>
        <v>Postage</v>
      </c>
      <c r="B58" s="11"/>
      <c r="C58" s="46"/>
      <c r="D58" s="46"/>
      <c r="E58" s="46"/>
      <c r="F58" s="155">
        <f>'Detailed Budget'!F58</f>
        <v>16000</v>
      </c>
      <c r="G58" s="135">
        <f t="shared" ref="G58:G68" si="56">SUM(C58:F58)</f>
        <v>16000</v>
      </c>
      <c r="H58" s="11"/>
      <c r="I58" s="43">
        <f>'Detailed Budget'!$G58/4</f>
        <v>12000</v>
      </c>
      <c r="J58" s="43">
        <f>'Detailed Budget'!$G58/4</f>
        <v>12000</v>
      </c>
      <c r="K58" s="43">
        <f>'Detailed Budget'!$G58/4</f>
        <v>12000</v>
      </c>
      <c r="L58" s="43">
        <f>'Detailed Budget'!$G58/4</f>
        <v>12000</v>
      </c>
      <c r="M58" s="130">
        <f t="shared" ref="M58:M68" si="57">SUM(I58:L58)</f>
        <v>48000</v>
      </c>
      <c r="N58" s="11"/>
      <c r="O58" s="43">
        <f>'Detailed Budget'!$H58/4*3</f>
        <v>6000</v>
      </c>
      <c r="P58" s="43">
        <f>'Detailed Budget'!H58/4</f>
        <v>2000</v>
      </c>
      <c r="Q58" s="43">
        <v>0</v>
      </c>
      <c r="R58" s="43">
        <v>0</v>
      </c>
      <c r="S58" s="130">
        <f t="shared" ref="S58:S68" si="58">SUM(O58:R58)</f>
        <v>8000</v>
      </c>
      <c r="T58" s="25"/>
      <c r="U58" s="149">
        <f t="shared" ref="U58:U68" si="59">G58+M58+S58</f>
        <v>72000</v>
      </c>
      <c r="V58" s="30" t="str">
        <f>IF(U58='Detailed Budget'!I58," ","Error!")</f>
        <v xml:space="preserve"> </v>
      </c>
    </row>
    <row r="59" spans="1:22" x14ac:dyDescent="0.2">
      <c r="A59" s="125" t="str">
        <f>'Detailed Budget'!A59:A72</f>
        <v>Internet costs</v>
      </c>
      <c r="B59" s="11"/>
      <c r="C59" s="46"/>
      <c r="D59" s="46"/>
      <c r="E59" s="46"/>
      <c r="F59" s="155">
        <f>'Detailed Budget'!F59</f>
        <v>100000</v>
      </c>
      <c r="G59" s="135">
        <f t="shared" si="56"/>
        <v>100000</v>
      </c>
      <c r="H59" s="11"/>
      <c r="I59" s="43">
        <f>'Detailed Budget'!$G59/4</f>
        <v>75000</v>
      </c>
      <c r="J59" s="43">
        <f>'Detailed Budget'!$G59/4</f>
        <v>75000</v>
      </c>
      <c r="K59" s="43">
        <f>'Detailed Budget'!$G59/4</f>
        <v>75000</v>
      </c>
      <c r="L59" s="43">
        <f>'Detailed Budget'!$G59/4</f>
        <v>75000</v>
      </c>
      <c r="M59" s="130">
        <f t="shared" si="57"/>
        <v>300000</v>
      </c>
      <c r="N59" s="11"/>
      <c r="O59" s="43">
        <f>'Detailed Budget'!$H59/4*3</f>
        <v>37500</v>
      </c>
      <c r="P59" s="43">
        <f>'Detailed Budget'!H59/4</f>
        <v>12500</v>
      </c>
      <c r="Q59" s="43">
        <v>0</v>
      </c>
      <c r="R59" s="43">
        <v>0</v>
      </c>
      <c r="S59" s="130">
        <f t="shared" si="58"/>
        <v>50000</v>
      </c>
      <c r="T59" s="25"/>
      <c r="U59" s="149">
        <f t="shared" si="59"/>
        <v>450000</v>
      </c>
      <c r="V59" s="30" t="str">
        <f>IF(U59='Detailed Budget'!I59," ","Error!")</f>
        <v xml:space="preserve"> </v>
      </c>
    </row>
    <row r="60" spans="1:22" x14ac:dyDescent="0.2">
      <c r="A60" s="125" t="str">
        <f>'Detailed Budget'!A60:A73</f>
        <v>Office Rent</v>
      </c>
      <c r="B60" s="11"/>
      <c r="C60" s="46"/>
      <c r="D60" s="46"/>
      <c r="E60" s="46"/>
      <c r="F60" s="155">
        <f>'Detailed Budget'!F60</f>
        <v>281600</v>
      </c>
      <c r="G60" s="135">
        <f t="shared" si="56"/>
        <v>281600</v>
      </c>
      <c r="H60" s="11"/>
      <c r="I60" s="43">
        <f>'Detailed Budget'!$G60/4</f>
        <v>211200</v>
      </c>
      <c r="J60" s="43">
        <f>'Detailed Budget'!$G60/4</f>
        <v>211200</v>
      </c>
      <c r="K60" s="43">
        <f>'Detailed Budget'!$G60/4</f>
        <v>211200</v>
      </c>
      <c r="L60" s="43">
        <f>'Detailed Budget'!$G60/4</f>
        <v>211200</v>
      </c>
      <c r="M60" s="130">
        <f t="shared" si="57"/>
        <v>844800</v>
      </c>
      <c r="N60" s="11"/>
      <c r="O60" s="43">
        <f>'Detailed Budget'!$H60/4*3</f>
        <v>105600</v>
      </c>
      <c r="P60" s="43">
        <f>'Detailed Budget'!H60/4</f>
        <v>35200</v>
      </c>
      <c r="Q60" s="43">
        <v>0</v>
      </c>
      <c r="R60" s="43">
        <v>0</v>
      </c>
      <c r="S60" s="130">
        <f t="shared" si="58"/>
        <v>140800</v>
      </c>
      <c r="T60" s="25"/>
      <c r="U60" s="149">
        <f t="shared" si="59"/>
        <v>1267200</v>
      </c>
      <c r="V60" s="30" t="str">
        <f>IF(U60='Detailed Budget'!I60," ","Error!")</f>
        <v xml:space="preserve"> </v>
      </c>
    </row>
    <row r="61" spans="1:22" x14ac:dyDescent="0.2">
      <c r="A61" s="125" t="str">
        <f>'Detailed Budget'!A61:A74</f>
        <v>electricity and water</v>
      </c>
      <c r="B61" s="11"/>
      <c r="C61" s="46"/>
      <c r="D61" s="46"/>
      <c r="E61" s="46"/>
      <c r="F61" s="155">
        <f>'Detailed Budget'!F61</f>
        <v>44999.819999999992</v>
      </c>
      <c r="G61" s="135">
        <f t="shared" si="56"/>
        <v>44999.819999999992</v>
      </c>
      <c r="H61" s="11"/>
      <c r="I61" s="43">
        <f>'Detailed Budget'!$G61/4</f>
        <v>70875</v>
      </c>
      <c r="J61" s="43">
        <f>'Detailed Budget'!$G61/4</f>
        <v>70875</v>
      </c>
      <c r="K61" s="43">
        <f>'Detailed Budget'!$G61/4</f>
        <v>70875</v>
      </c>
      <c r="L61" s="43">
        <f>'Detailed Budget'!$G61/4</f>
        <v>70875</v>
      </c>
      <c r="M61" s="130">
        <f t="shared" si="57"/>
        <v>283500</v>
      </c>
      <c r="N61" s="11"/>
      <c r="O61" s="43">
        <f>'Detailed Budget'!$H61/4*3</f>
        <v>70874.929124999995</v>
      </c>
      <c r="P61" s="43">
        <f>'Detailed Budget'!H61/4</f>
        <v>23624.976374999998</v>
      </c>
      <c r="Q61" s="43">
        <v>0</v>
      </c>
      <c r="R61" s="43">
        <v>0</v>
      </c>
      <c r="S61" s="130">
        <f t="shared" si="58"/>
        <v>94499.905499999993</v>
      </c>
      <c r="T61" s="25"/>
      <c r="U61" s="149">
        <f t="shared" si="59"/>
        <v>422999.7255</v>
      </c>
      <c r="V61" s="30" t="str">
        <f>IF(U61='Detailed Budget'!I61," ","Error!")</f>
        <v xml:space="preserve"> </v>
      </c>
    </row>
    <row r="62" spans="1:22" x14ac:dyDescent="0.2">
      <c r="A62" s="125">
        <f>'Detailed Budget'!A62:A75</f>
        <v>0</v>
      </c>
      <c r="B62" s="11"/>
      <c r="C62" s="46"/>
      <c r="D62" s="46"/>
      <c r="E62" s="46"/>
      <c r="F62" s="155">
        <f>'Detailed Budget'!F62</f>
        <v>0</v>
      </c>
      <c r="G62" s="135">
        <f t="shared" si="56"/>
        <v>0</v>
      </c>
      <c r="H62" s="11"/>
      <c r="I62" s="43">
        <f>'Detailed Budget'!$G62/4</f>
        <v>0</v>
      </c>
      <c r="J62" s="43">
        <f>'Detailed Budget'!$G62/4</f>
        <v>0</v>
      </c>
      <c r="K62" s="43">
        <f>'Detailed Budget'!$G62/4</f>
        <v>0</v>
      </c>
      <c r="L62" s="43">
        <f>'Detailed Budget'!$G62/4</f>
        <v>0</v>
      </c>
      <c r="M62" s="130">
        <f t="shared" si="57"/>
        <v>0</v>
      </c>
      <c r="N62" s="11"/>
      <c r="O62" s="43">
        <f>'Detailed Budget'!$H62/4*3</f>
        <v>0</v>
      </c>
      <c r="P62" s="43">
        <f>'Detailed Budget'!H62/4</f>
        <v>0</v>
      </c>
      <c r="Q62" s="43">
        <v>0</v>
      </c>
      <c r="R62" s="43">
        <v>0</v>
      </c>
      <c r="S62" s="130">
        <f t="shared" si="58"/>
        <v>0</v>
      </c>
      <c r="T62" s="25"/>
      <c r="U62" s="149">
        <f t="shared" si="59"/>
        <v>0</v>
      </c>
      <c r="V62" s="30" t="str">
        <f>IF(U62='Detailed Budget'!I62," ","Error!")</f>
        <v xml:space="preserve"> </v>
      </c>
    </row>
    <row r="63" spans="1:22" x14ac:dyDescent="0.2">
      <c r="A63" s="125">
        <f>'Detailed Budget'!A63:A76</f>
        <v>0</v>
      </c>
      <c r="B63" s="11"/>
      <c r="C63" s="46"/>
      <c r="D63" s="46"/>
      <c r="E63" s="46"/>
      <c r="F63" s="155">
        <f>'Detailed Budget'!F63</f>
        <v>0</v>
      </c>
      <c r="G63" s="135">
        <f t="shared" si="56"/>
        <v>0</v>
      </c>
      <c r="H63" s="11"/>
      <c r="I63" s="43">
        <f>'Detailed Budget'!$G63/4</f>
        <v>0</v>
      </c>
      <c r="J63" s="43">
        <f>'Detailed Budget'!$G63/4</f>
        <v>0</v>
      </c>
      <c r="K63" s="43">
        <f>'Detailed Budget'!$G63/4</f>
        <v>0</v>
      </c>
      <c r="L63" s="43">
        <f>'Detailed Budget'!$G63/4</f>
        <v>0</v>
      </c>
      <c r="M63" s="130">
        <f t="shared" si="57"/>
        <v>0</v>
      </c>
      <c r="N63" s="11"/>
      <c r="O63" s="43">
        <f>'Detailed Budget'!$H63/4*3</f>
        <v>0</v>
      </c>
      <c r="P63" s="43">
        <f>'Detailed Budget'!H63/4</f>
        <v>0</v>
      </c>
      <c r="Q63" s="43">
        <v>0</v>
      </c>
      <c r="R63" s="43">
        <v>0</v>
      </c>
      <c r="S63" s="130">
        <f t="shared" si="58"/>
        <v>0</v>
      </c>
      <c r="T63" s="25"/>
      <c r="U63" s="149">
        <f t="shared" si="59"/>
        <v>0</v>
      </c>
      <c r="V63" s="30" t="str">
        <f>IF(U63='Detailed Budget'!I63," ","Error!")</f>
        <v xml:space="preserve"> </v>
      </c>
    </row>
    <row r="64" spans="1:22" x14ac:dyDescent="0.2">
      <c r="A64" s="125">
        <f>'Detailed Budget'!A64:A77</f>
        <v>0</v>
      </c>
      <c r="B64" s="11"/>
      <c r="C64" s="46"/>
      <c r="D64" s="46"/>
      <c r="E64" s="46"/>
      <c r="F64" s="155">
        <f>'Detailed Budget'!F64</f>
        <v>0</v>
      </c>
      <c r="G64" s="135">
        <f t="shared" si="56"/>
        <v>0</v>
      </c>
      <c r="H64" s="11"/>
      <c r="I64" s="43">
        <f>'Detailed Budget'!$G64/4</f>
        <v>0</v>
      </c>
      <c r="J64" s="43">
        <f>'Detailed Budget'!$G64/4</f>
        <v>0</v>
      </c>
      <c r="K64" s="43">
        <f>'Detailed Budget'!$G64/4</f>
        <v>0</v>
      </c>
      <c r="L64" s="43">
        <f>'Detailed Budget'!$G64/4</f>
        <v>0</v>
      </c>
      <c r="M64" s="130">
        <f t="shared" si="57"/>
        <v>0</v>
      </c>
      <c r="N64" s="11"/>
      <c r="O64" s="43">
        <f>'Detailed Budget'!$H64/4*3</f>
        <v>0</v>
      </c>
      <c r="P64" s="43">
        <f>'Detailed Budget'!H64/4</f>
        <v>0</v>
      </c>
      <c r="Q64" s="43">
        <v>0</v>
      </c>
      <c r="R64" s="43">
        <v>0</v>
      </c>
      <c r="S64" s="130">
        <f t="shared" si="58"/>
        <v>0</v>
      </c>
      <c r="T64" s="25"/>
      <c r="U64" s="149">
        <f t="shared" si="59"/>
        <v>0</v>
      </c>
      <c r="V64" s="30" t="str">
        <f>IF(U64='Detailed Budget'!I64," ","Error!")</f>
        <v xml:space="preserve"> </v>
      </c>
    </row>
    <row r="65" spans="1:22" x14ac:dyDescent="0.2">
      <c r="A65" s="125">
        <f>'Detailed Budget'!A65:A78</f>
        <v>0</v>
      </c>
      <c r="B65" s="11"/>
      <c r="C65" s="46"/>
      <c r="D65" s="46"/>
      <c r="E65" s="46"/>
      <c r="F65" s="155">
        <f>'Detailed Budget'!F65</f>
        <v>0</v>
      </c>
      <c r="G65" s="135">
        <f t="shared" si="56"/>
        <v>0</v>
      </c>
      <c r="H65" s="11"/>
      <c r="I65" s="43">
        <f>'Detailed Budget'!$G65/4</f>
        <v>0</v>
      </c>
      <c r="J65" s="43">
        <f>'Detailed Budget'!$G65/4</f>
        <v>0</v>
      </c>
      <c r="K65" s="43">
        <f>'Detailed Budget'!$G65/4</f>
        <v>0</v>
      </c>
      <c r="L65" s="43">
        <f>'Detailed Budget'!$G65/4</f>
        <v>0</v>
      </c>
      <c r="M65" s="130">
        <f t="shared" si="57"/>
        <v>0</v>
      </c>
      <c r="N65" s="11"/>
      <c r="O65" s="43">
        <f>'Detailed Budget'!$H65/4*3</f>
        <v>0</v>
      </c>
      <c r="P65" s="43">
        <f>'Detailed Budget'!H65/4</f>
        <v>0</v>
      </c>
      <c r="Q65" s="43">
        <v>0</v>
      </c>
      <c r="R65" s="43">
        <v>0</v>
      </c>
      <c r="S65" s="130">
        <f t="shared" si="58"/>
        <v>0</v>
      </c>
      <c r="T65" s="25"/>
      <c r="U65" s="149">
        <f t="shared" si="59"/>
        <v>0</v>
      </c>
      <c r="V65" s="30" t="str">
        <f>IF(U65='Detailed Budget'!I65," ","Error!")</f>
        <v xml:space="preserve"> </v>
      </c>
    </row>
    <row r="66" spans="1:22" x14ac:dyDescent="0.2">
      <c r="A66" s="125">
        <f>'Detailed Budget'!A66:A79</f>
        <v>0</v>
      </c>
      <c r="B66" s="11"/>
      <c r="C66" s="46"/>
      <c r="D66" s="46"/>
      <c r="E66" s="46"/>
      <c r="F66" s="155">
        <f>'Detailed Budget'!F66</f>
        <v>0</v>
      </c>
      <c r="G66" s="135">
        <f t="shared" si="56"/>
        <v>0</v>
      </c>
      <c r="H66" s="11"/>
      <c r="I66" s="43">
        <f>'Detailed Budget'!$G66/4</f>
        <v>0</v>
      </c>
      <c r="J66" s="43">
        <f>'Detailed Budget'!$G66/4</f>
        <v>0</v>
      </c>
      <c r="K66" s="43">
        <f>'Detailed Budget'!$G66/4</f>
        <v>0</v>
      </c>
      <c r="L66" s="43">
        <f>'Detailed Budget'!$G66/4</f>
        <v>0</v>
      </c>
      <c r="M66" s="130">
        <f t="shared" si="57"/>
        <v>0</v>
      </c>
      <c r="N66" s="11"/>
      <c r="O66" s="43">
        <f>'Detailed Budget'!$H66/4*3</f>
        <v>0</v>
      </c>
      <c r="P66" s="43">
        <f>'Detailed Budget'!H66/4</f>
        <v>0</v>
      </c>
      <c r="Q66" s="43">
        <v>0</v>
      </c>
      <c r="R66" s="43">
        <v>0</v>
      </c>
      <c r="S66" s="130">
        <f t="shared" si="58"/>
        <v>0</v>
      </c>
      <c r="T66" s="25"/>
      <c r="U66" s="149">
        <f t="shared" si="59"/>
        <v>0</v>
      </c>
      <c r="V66" s="30" t="str">
        <f>IF(U66='Detailed Budget'!I66," ","Error!")</f>
        <v xml:space="preserve"> </v>
      </c>
    </row>
    <row r="67" spans="1:22" x14ac:dyDescent="0.2">
      <c r="A67" s="125">
        <f>'Detailed Budget'!A67:A80</f>
        <v>0</v>
      </c>
      <c r="B67" s="11"/>
      <c r="C67" s="46"/>
      <c r="D67" s="46"/>
      <c r="E67" s="46"/>
      <c r="F67" s="155">
        <f>'Detailed Budget'!F67</f>
        <v>0</v>
      </c>
      <c r="G67" s="135">
        <f t="shared" si="56"/>
        <v>0</v>
      </c>
      <c r="H67" s="11"/>
      <c r="I67" s="43">
        <f>'Detailed Budget'!$G67/4</f>
        <v>0</v>
      </c>
      <c r="J67" s="43">
        <f>'Detailed Budget'!$G67/4</f>
        <v>0</v>
      </c>
      <c r="K67" s="43">
        <f>'Detailed Budget'!$G67/4</f>
        <v>0</v>
      </c>
      <c r="L67" s="43">
        <f>'Detailed Budget'!$G67/4</f>
        <v>0</v>
      </c>
      <c r="M67" s="130">
        <f t="shared" si="57"/>
        <v>0</v>
      </c>
      <c r="N67" s="11"/>
      <c r="O67" s="43">
        <f>'Detailed Budget'!$H67/4*3</f>
        <v>0</v>
      </c>
      <c r="P67" s="43">
        <f>'Detailed Budget'!H67/4</f>
        <v>0</v>
      </c>
      <c r="Q67" s="43">
        <v>0</v>
      </c>
      <c r="R67" s="43">
        <v>0</v>
      </c>
      <c r="S67" s="130">
        <f t="shared" si="58"/>
        <v>0</v>
      </c>
      <c r="T67" s="25"/>
      <c r="U67" s="149">
        <f t="shared" si="59"/>
        <v>0</v>
      </c>
      <c r="V67" s="30" t="str">
        <f>IF(U67='Detailed Budget'!I67," ","Error!")</f>
        <v xml:space="preserve"> </v>
      </c>
    </row>
    <row r="68" spans="1:22" x14ac:dyDescent="0.2">
      <c r="A68" s="125">
        <f>'Detailed Budget'!A68:A81</f>
        <v>0</v>
      </c>
      <c r="B68" s="11"/>
      <c r="C68" s="46"/>
      <c r="D68" s="46"/>
      <c r="E68" s="46"/>
      <c r="F68" s="155">
        <f>'Detailed Budget'!F68</f>
        <v>0</v>
      </c>
      <c r="G68" s="135">
        <f t="shared" si="56"/>
        <v>0</v>
      </c>
      <c r="H68" s="11"/>
      <c r="I68" s="43">
        <f>'Detailed Budget'!$G68/4</f>
        <v>0</v>
      </c>
      <c r="J68" s="43">
        <f>'Detailed Budget'!$G68/4</f>
        <v>0</v>
      </c>
      <c r="K68" s="43">
        <f>'Detailed Budget'!$G68/4</f>
        <v>0</v>
      </c>
      <c r="L68" s="43">
        <f>'Detailed Budget'!$G68/4</f>
        <v>0</v>
      </c>
      <c r="M68" s="130">
        <f t="shared" si="57"/>
        <v>0</v>
      </c>
      <c r="N68" s="11"/>
      <c r="O68" s="43">
        <f>'Detailed Budget'!$H68/4*3</f>
        <v>0</v>
      </c>
      <c r="P68" s="43">
        <f>'Detailed Budget'!H68/4</f>
        <v>0</v>
      </c>
      <c r="Q68" s="43">
        <v>0</v>
      </c>
      <c r="R68" s="43">
        <v>0</v>
      </c>
      <c r="S68" s="130">
        <f t="shared" si="58"/>
        <v>0</v>
      </c>
      <c r="T68" s="25"/>
      <c r="U68" s="149">
        <f t="shared" si="59"/>
        <v>0</v>
      </c>
      <c r="V68" s="30" t="str">
        <f>IF(U68='Detailed Budget'!I68," ","Error!")</f>
        <v xml:space="preserve"> </v>
      </c>
    </row>
    <row r="69" spans="1:22" s="34" customFormat="1" ht="19.5" customHeight="1" x14ac:dyDescent="0.2">
      <c r="A69" s="101" t="str">
        <f>'Detailed Budget'!A69</f>
        <v>Subtotal H1. General Program Costs</v>
      </c>
      <c r="B69" s="102"/>
      <c r="C69" s="102">
        <f t="shared" ref="C69" si="60">SUM(C57:C68)</f>
        <v>0</v>
      </c>
      <c r="D69" s="102">
        <f t="shared" ref="D69" si="61">SUM(D57:D68)</f>
        <v>0</v>
      </c>
      <c r="E69" s="102">
        <f t="shared" ref="E69" si="62">SUM(E57:E68)</f>
        <v>0</v>
      </c>
      <c r="F69" s="102">
        <f t="shared" ref="F69:G69" si="63">SUM(F57:F68)</f>
        <v>502599.82</v>
      </c>
      <c r="G69" s="138">
        <f t="shared" si="63"/>
        <v>502599.82</v>
      </c>
      <c r="H69" s="11"/>
      <c r="I69" s="102">
        <f>SUM(I57:I68)</f>
        <v>414075</v>
      </c>
      <c r="J69" s="102">
        <f>SUM(J57:J68)</f>
        <v>414075</v>
      </c>
      <c r="K69" s="102">
        <f>SUM(K57:K68)</f>
        <v>414075</v>
      </c>
      <c r="L69" s="102">
        <f>SUM(L57:L68)</f>
        <v>414075</v>
      </c>
      <c r="M69" s="132">
        <f t="shared" ref="M69" si="64">SUM(M57:M68)</f>
        <v>1656300</v>
      </c>
      <c r="N69" s="11"/>
      <c r="O69" s="102">
        <f>SUM(O57:O68)</f>
        <v>242474.929125</v>
      </c>
      <c r="P69" s="102">
        <f>SUM(P57:P68)</f>
        <v>80824.976374999998</v>
      </c>
      <c r="Q69" s="102">
        <f>SUM(Q57:Q68)</f>
        <v>0</v>
      </c>
      <c r="R69" s="102">
        <f>SUM(R57:R68)</f>
        <v>0</v>
      </c>
      <c r="S69" s="132">
        <f t="shared" ref="S69" si="65">SUM(S57:S68)</f>
        <v>323299.90549999999</v>
      </c>
      <c r="T69" s="25"/>
      <c r="U69" s="106">
        <f>SUM(U57:U68)</f>
        <v>2482199.7255000002</v>
      </c>
      <c r="V69" s="30" t="str">
        <f>IF(U69='Detailed Budget'!I69," ","Error!")</f>
        <v xml:space="preserve"> </v>
      </c>
    </row>
    <row r="70" spans="1:22" x14ac:dyDescent="0.2">
      <c r="A70" s="111" t="str">
        <f>'Detailed Budget'!A70</f>
        <v xml:space="preserve">H2. Program Activities </v>
      </c>
      <c r="B70" s="11"/>
      <c r="C70" s="119"/>
      <c r="D70" s="119"/>
      <c r="E70" s="119"/>
      <c r="F70" s="158"/>
      <c r="G70" s="135"/>
      <c r="H70" s="11"/>
      <c r="I70" s="43"/>
      <c r="J70" s="43"/>
      <c r="K70" s="43"/>
      <c r="L70" s="43"/>
      <c r="M70" s="130"/>
      <c r="N70" s="11"/>
      <c r="O70" s="43"/>
      <c r="P70" s="43"/>
      <c r="Q70" s="43"/>
      <c r="R70" s="43"/>
      <c r="S70" s="130"/>
      <c r="T70" s="25"/>
      <c r="U70" s="149"/>
      <c r="V70" s="30" t="str">
        <f>IF(U70='Detailed Budget'!I70," ","Error!")</f>
        <v xml:space="preserve"> </v>
      </c>
    </row>
    <row r="71" spans="1:22" x14ac:dyDescent="0.2">
      <c r="A71" s="125" t="str">
        <f>'Detailed Budget'!A71:A84</f>
        <v xml:space="preserve">Output 1: Community Engagement on Early Reading </v>
      </c>
      <c r="B71" s="11"/>
      <c r="C71" s="120"/>
      <c r="D71" s="120"/>
      <c r="E71" s="120"/>
      <c r="F71" s="156">
        <f>'Detailed Budget'!F71</f>
        <v>0</v>
      </c>
      <c r="G71" s="135">
        <f t="shared" ref="G71:G92" si="66">SUM(C71:F71)</f>
        <v>0</v>
      </c>
      <c r="H71" s="11"/>
      <c r="I71" s="67"/>
      <c r="J71" s="67"/>
      <c r="K71" s="67"/>
      <c r="L71" s="67"/>
      <c r="M71" s="130">
        <f t="shared" ref="M71:M92" si="67">SUM(I71:L71)</f>
        <v>0</v>
      </c>
      <c r="N71" s="11"/>
      <c r="O71" s="67"/>
      <c r="P71" s="67"/>
      <c r="Q71" s="67"/>
      <c r="R71" s="67"/>
      <c r="S71" s="130">
        <f t="shared" ref="S71:S92" si="68">SUM(O71:R71)</f>
        <v>0</v>
      </c>
      <c r="T71" s="25"/>
      <c r="U71" s="150"/>
      <c r="V71" s="30" t="str">
        <f>IF(U71='Detailed Budget'!I71," ","Error!")</f>
        <v xml:space="preserve"> </v>
      </c>
    </row>
    <row r="72" spans="1:22" x14ac:dyDescent="0.2">
      <c r="A72" s="125" t="str">
        <f>'Detailed Budget'!A72:A85</f>
        <v xml:space="preserve">Activity 1: Community Mobilization </v>
      </c>
      <c r="B72" s="11"/>
      <c r="C72" s="121"/>
      <c r="D72" s="121"/>
      <c r="E72" s="121"/>
      <c r="F72" s="156">
        <f>'Detailed Budget'!F72</f>
        <v>150000</v>
      </c>
      <c r="G72" s="135">
        <f t="shared" si="66"/>
        <v>150000</v>
      </c>
      <c r="H72" s="11"/>
      <c r="I72" s="55"/>
      <c r="J72" s="55"/>
      <c r="K72" s="55"/>
      <c r="L72" s="55"/>
      <c r="M72" s="130">
        <f t="shared" si="67"/>
        <v>0</v>
      </c>
      <c r="N72" s="11"/>
      <c r="O72" s="55"/>
      <c r="P72" s="55"/>
      <c r="Q72" s="55"/>
      <c r="R72" s="55"/>
      <c r="S72" s="130">
        <f t="shared" si="68"/>
        <v>0</v>
      </c>
      <c r="T72" s="25"/>
      <c r="U72" s="149">
        <f t="shared" ref="U72:U92" si="69">G72+M72+S72</f>
        <v>150000</v>
      </c>
      <c r="V72" s="30" t="str">
        <f>IF(U72='Detailed Budget'!I72," ","Error!")</f>
        <v>Error!</v>
      </c>
    </row>
    <row r="73" spans="1:22" x14ac:dyDescent="0.2">
      <c r="A73" s="125" t="str">
        <f>'Detailed Budget'!A73:A86</f>
        <v xml:space="preserve">Activity 2: Training Community Change Agents in Early Reading approaches and how to enhance the approach at family level  </v>
      </c>
      <c r="B73" s="11"/>
      <c r="C73" s="121"/>
      <c r="D73" s="121"/>
      <c r="E73" s="121"/>
      <c r="F73" s="156">
        <f>'Detailed Budget'!F73</f>
        <v>200000</v>
      </c>
      <c r="G73" s="135">
        <f t="shared" si="66"/>
        <v>200000</v>
      </c>
      <c r="H73" s="11"/>
      <c r="I73" s="55"/>
      <c r="J73" s="55"/>
      <c r="K73" s="55"/>
      <c r="L73" s="55"/>
      <c r="M73" s="130">
        <f t="shared" si="67"/>
        <v>0</v>
      </c>
      <c r="N73" s="11"/>
      <c r="O73" s="55"/>
      <c r="P73" s="55"/>
      <c r="Q73" s="55"/>
      <c r="R73" s="55"/>
      <c r="S73" s="130">
        <f t="shared" si="68"/>
        <v>0</v>
      </c>
      <c r="T73" s="25"/>
      <c r="U73" s="149">
        <f t="shared" si="69"/>
        <v>200000</v>
      </c>
      <c r="V73" s="30" t="str">
        <f>IF(U73='Detailed Budget'!I73," ","Error!")</f>
        <v>Error!</v>
      </c>
    </row>
    <row r="74" spans="1:22" ht="12.75" customHeight="1" x14ac:dyDescent="0.2">
      <c r="A74" s="125" t="str">
        <f>'Detailed Budget'!A74:A87</f>
        <v>Activity 3: Establishing community structures responsible for supporting early grade reading abilities</v>
      </c>
      <c r="B74" s="11"/>
      <c r="C74" s="46"/>
      <c r="D74" s="46"/>
      <c r="E74" s="46"/>
      <c r="F74" s="156">
        <f>'Detailed Budget'!F74</f>
        <v>300000</v>
      </c>
      <c r="G74" s="135">
        <f t="shared" si="66"/>
        <v>300000</v>
      </c>
      <c r="H74" s="11"/>
      <c r="I74" s="55">
        <v>150000</v>
      </c>
      <c r="J74" s="55"/>
      <c r="K74" s="55">
        <v>60000</v>
      </c>
      <c r="L74" s="55"/>
      <c r="M74" s="130">
        <f t="shared" si="67"/>
        <v>210000</v>
      </c>
      <c r="N74" s="11"/>
      <c r="O74" s="55">
        <v>30000</v>
      </c>
      <c r="P74" s="55"/>
      <c r="Q74" s="55"/>
      <c r="R74" s="55"/>
      <c r="S74" s="130">
        <f t="shared" si="68"/>
        <v>30000</v>
      </c>
      <c r="T74" s="25"/>
      <c r="U74" s="149">
        <f>G74+M74+S74</f>
        <v>540000</v>
      </c>
      <c r="V74" s="30" t="str">
        <f>IF(U74='Detailed Budget'!I74," ","Error!")</f>
        <v>Error!</v>
      </c>
    </row>
    <row r="75" spans="1:22" x14ac:dyDescent="0.2">
      <c r="A75" s="125" t="str">
        <f>'Detailed Budget'!A75:A88</f>
        <v xml:space="preserve">Activity 4: conducting awareness campaigns on early grade reading to increase community participation in the project </v>
      </c>
      <c r="B75" s="11"/>
      <c r="C75" s="46"/>
      <c r="D75" s="46"/>
      <c r="E75" s="46"/>
      <c r="F75" s="156">
        <f>'Detailed Budget'!F75</f>
        <v>150000</v>
      </c>
      <c r="G75" s="135">
        <f t="shared" si="66"/>
        <v>150000</v>
      </c>
      <c r="H75" s="11"/>
      <c r="I75" s="55"/>
      <c r="J75" s="55"/>
      <c r="K75" s="55"/>
      <c r="L75" s="55"/>
      <c r="M75" s="130">
        <f t="shared" si="67"/>
        <v>0</v>
      </c>
      <c r="N75" s="11"/>
      <c r="O75" s="55"/>
      <c r="P75" s="55"/>
      <c r="Q75" s="55"/>
      <c r="R75" s="55"/>
      <c r="S75" s="130">
        <f t="shared" si="68"/>
        <v>0</v>
      </c>
      <c r="T75" s="25"/>
      <c r="U75" s="149">
        <f t="shared" si="69"/>
        <v>150000</v>
      </c>
      <c r="V75" s="30" t="str">
        <f>IF(U75='Detailed Budget'!I75," ","Error!")</f>
        <v>Error!</v>
      </c>
    </row>
    <row r="76" spans="1:22" x14ac:dyDescent="0.2">
      <c r="A76" s="125" t="str">
        <f>'Detailed Budget'!A76:A89</f>
        <v>Activity 5: Orienting local leaders, VDCs, ADC and DEC on the project</v>
      </c>
      <c r="B76" s="11"/>
      <c r="C76" s="46"/>
      <c r="D76" s="46"/>
      <c r="E76" s="46"/>
      <c r="F76" s="156">
        <f>'Detailed Budget'!F76</f>
        <v>180000</v>
      </c>
      <c r="G76" s="135">
        <f t="shared" si="66"/>
        <v>180000</v>
      </c>
      <c r="H76" s="11"/>
      <c r="I76" s="55"/>
      <c r="J76" s="55"/>
      <c r="K76" s="55"/>
      <c r="L76" s="55"/>
      <c r="M76" s="130">
        <f t="shared" si="67"/>
        <v>0</v>
      </c>
      <c r="N76" s="11"/>
      <c r="O76" s="55"/>
      <c r="P76" s="55"/>
      <c r="Q76" s="55"/>
      <c r="R76" s="55"/>
      <c r="S76" s="130">
        <f t="shared" si="68"/>
        <v>0</v>
      </c>
      <c r="T76" s="25"/>
      <c r="U76" s="149">
        <f t="shared" si="69"/>
        <v>180000</v>
      </c>
      <c r="V76" s="30" t="str">
        <f>IF(U76='Detailed Budget'!I76," ","Error!")</f>
        <v>Error!</v>
      </c>
    </row>
    <row r="77" spans="1:22" x14ac:dyDescent="0.2">
      <c r="A77" s="125" t="str">
        <f>'Detailed Budget'!A77:A90</f>
        <v>Activity 6: Training mother groups, School committees, PTAs to support early grade reading activities in their communities</v>
      </c>
      <c r="B77" s="11"/>
      <c r="C77" s="46"/>
      <c r="D77" s="46"/>
      <c r="E77" s="46"/>
      <c r="F77" s="156">
        <f>'Detailed Budget'!F77</f>
        <v>450000</v>
      </c>
      <c r="G77" s="135">
        <f t="shared" si="66"/>
        <v>450000</v>
      </c>
      <c r="H77" s="11"/>
      <c r="I77" s="55"/>
      <c r="J77" s="55"/>
      <c r="K77" s="55"/>
      <c r="L77" s="55"/>
      <c r="M77" s="130">
        <f t="shared" si="67"/>
        <v>0</v>
      </c>
      <c r="N77" s="11"/>
      <c r="O77" s="55"/>
      <c r="P77" s="55"/>
      <c r="Q77" s="55"/>
      <c r="R77" s="55"/>
      <c r="S77" s="130">
        <f t="shared" si="68"/>
        <v>0</v>
      </c>
      <c r="T77" s="25"/>
      <c r="U77" s="149">
        <f t="shared" si="69"/>
        <v>450000</v>
      </c>
      <c r="V77" s="30" t="str">
        <f>IF(U77='Detailed Budget'!I77," ","Error!")</f>
        <v>Error!</v>
      </c>
    </row>
    <row r="78" spans="1:22" x14ac:dyDescent="0.2">
      <c r="A78" s="125">
        <f>'Detailed Budget'!A78:A91</f>
        <v>0</v>
      </c>
      <c r="B78" s="11"/>
      <c r="C78" s="46"/>
      <c r="D78" s="46"/>
      <c r="E78" s="46"/>
      <c r="F78" s="156">
        <f>'Detailed Budget'!F78</f>
        <v>0</v>
      </c>
      <c r="G78" s="135">
        <f t="shared" si="66"/>
        <v>0</v>
      </c>
      <c r="H78" s="11"/>
      <c r="I78" s="55"/>
      <c r="J78" s="55"/>
      <c r="K78" s="55"/>
      <c r="L78" s="55"/>
      <c r="M78" s="130">
        <f t="shared" si="67"/>
        <v>0</v>
      </c>
      <c r="N78" s="11"/>
      <c r="O78" s="55"/>
      <c r="P78" s="55"/>
      <c r="Q78" s="55"/>
      <c r="R78" s="55"/>
      <c r="S78" s="130">
        <f t="shared" si="68"/>
        <v>0</v>
      </c>
      <c r="T78" s="25"/>
      <c r="U78" s="149">
        <f t="shared" si="69"/>
        <v>0</v>
      </c>
      <c r="V78" s="30" t="str">
        <f>IF(U78='Detailed Budget'!I78," ","Error!")</f>
        <v xml:space="preserve"> </v>
      </c>
    </row>
    <row r="79" spans="1:22" x14ac:dyDescent="0.2">
      <c r="A79" s="125">
        <f>'Detailed Budget'!A79:A92</f>
        <v>0</v>
      </c>
      <c r="B79" s="11"/>
      <c r="C79" s="46"/>
      <c r="D79" s="46"/>
      <c r="E79" s="46"/>
      <c r="F79" s="156">
        <f>'Detailed Budget'!F79</f>
        <v>0</v>
      </c>
      <c r="G79" s="135">
        <f t="shared" si="66"/>
        <v>0</v>
      </c>
      <c r="H79" s="11"/>
      <c r="I79" s="55"/>
      <c r="J79" s="55"/>
      <c r="K79" s="55"/>
      <c r="L79" s="55"/>
      <c r="M79" s="130">
        <f t="shared" si="67"/>
        <v>0</v>
      </c>
      <c r="N79" s="11"/>
      <c r="O79" s="55"/>
      <c r="P79" s="55"/>
      <c r="Q79" s="55"/>
      <c r="R79" s="55"/>
      <c r="S79" s="130">
        <f t="shared" si="68"/>
        <v>0</v>
      </c>
      <c r="T79" s="25"/>
      <c r="U79" s="149">
        <f t="shared" si="69"/>
        <v>0</v>
      </c>
      <c r="V79" s="30" t="str">
        <f>IF(U79='Detailed Budget'!I79," ","Error!")</f>
        <v xml:space="preserve"> </v>
      </c>
    </row>
    <row r="80" spans="1:22" x14ac:dyDescent="0.2">
      <c r="A80" s="125">
        <f>'Detailed Budget'!A80:A93</f>
        <v>0</v>
      </c>
      <c r="B80" s="11"/>
      <c r="C80" s="46"/>
      <c r="D80" s="46"/>
      <c r="E80" s="46"/>
      <c r="F80" s="156">
        <f>'Detailed Budget'!F80</f>
        <v>0</v>
      </c>
      <c r="G80" s="135">
        <f t="shared" si="66"/>
        <v>0</v>
      </c>
      <c r="H80" s="11"/>
      <c r="I80" s="55"/>
      <c r="J80" s="55"/>
      <c r="K80" s="55"/>
      <c r="L80" s="55"/>
      <c r="M80" s="130">
        <f t="shared" si="67"/>
        <v>0</v>
      </c>
      <c r="N80" s="11"/>
      <c r="O80" s="55"/>
      <c r="P80" s="55"/>
      <c r="Q80" s="55"/>
      <c r="R80" s="55"/>
      <c r="S80" s="130">
        <f t="shared" si="68"/>
        <v>0</v>
      </c>
      <c r="T80" s="25"/>
      <c r="U80" s="149">
        <f t="shared" si="69"/>
        <v>0</v>
      </c>
      <c r="V80" s="30" t="str">
        <f>IF(U80='Detailed Budget'!I80," ","Error!")</f>
        <v xml:space="preserve"> </v>
      </c>
    </row>
    <row r="81" spans="1:22" x14ac:dyDescent="0.2">
      <c r="A81" s="125">
        <f>'Detailed Budget'!A81:A94</f>
        <v>0</v>
      </c>
      <c r="B81" s="11"/>
      <c r="C81" s="46"/>
      <c r="D81" s="46"/>
      <c r="E81" s="46"/>
      <c r="F81" s="156">
        <f>'Detailed Budget'!F81</f>
        <v>0</v>
      </c>
      <c r="G81" s="135">
        <f t="shared" si="66"/>
        <v>0</v>
      </c>
      <c r="H81" s="11"/>
      <c r="I81" s="55"/>
      <c r="J81" s="55"/>
      <c r="K81" s="55"/>
      <c r="L81" s="55"/>
      <c r="M81" s="130">
        <f t="shared" si="67"/>
        <v>0</v>
      </c>
      <c r="N81" s="11"/>
      <c r="O81" s="55"/>
      <c r="P81" s="55"/>
      <c r="Q81" s="55"/>
      <c r="R81" s="55"/>
      <c r="S81" s="130">
        <f t="shared" si="68"/>
        <v>0</v>
      </c>
      <c r="T81" s="25"/>
      <c r="U81" s="149">
        <f t="shared" si="69"/>
        <v>0</v>
      </c>
      <c r="V81" s="30" t="str">
        <f>IF(U81='Detailed Budget'!I81," ","Error!")</f>
        <v xml:space="preserve"> </v>
      </c>
    </row>
    <row r="82" spans="1:22" x14ac:dyDescent="0.2">
      <c r="A82" s="125">
        <f>'Detailed Budget'!A82:A95</f>
        <v>0</v>
      </c>
      <c r="B82" s="11"/>
      <c r="C82" s="46"/>
      <c r="D82" s="46"/>
      <c r="E82" s="46"/>
      <c r="F82" s="156">
        <f>'Detailed Budget'!F82</f>
        <v>0</v>
      </c>
      <c r="G82" s="135">
        <f t="shared" si="66"/>
        <v>0</v>
      </c>
      <c r="H82" s="11"/>
      <c r="I82" s="55"/>
      <c r="J82" s="55"/>
      <c r="K82" s="55"/>
      <c r="L82" s="55"/>
      <c r="M82" s="130">
        <f t="shared" si="67"/>
        <v>0</v>
      </c>
      <c r="N82" s="11"/>
      <c r="O82" s="55"/>
      <c r="P82" s="55"/>
      <c r="Q82" s="55"/>
      <c r="R82" s="55"/>
      <c r="S82" s="130">
        <f t="shared" si="68"/>
        <v>0</v>
      </c>
      <c r="T82" s="25"/>
      <c r="U82" s="149">
        <f t="shared" si="69"/>
        <v>0</v>
      </c>
      <c r="V82" s="30" t="str">
        <f>IF(U82='Detailed Budget'!I82," ","Error!")</f>
        <v xml:space="preserve"> </v>
      </c>
    </row>
    <row r="83" spans="1:22" x14ac:dyDescent="0.2">
      <c r="A83" s="125">
        <f>'Detailed Budget'!A83:A96</f>
        <v>0</v>
      </c>
      <c r="B83" s="11"/>
      <c r="C83" s="46"/>
      <c r="D83" s="46"/>
      <c r="E83" s="46"/>
      <c r="F83" s="156">
        <f>'Detailed Budget'!F83</f>
        <v>0</v>
      </c>
      <c r="G83" s="135">
        <f t="shared" si="66"/>
        <v>0</v>
      </c>
      <c r="H83" s="11"/>
      <c r="I83" s="55"/>
      <c r="J83" s="55"/>
      <c r="K83" s="55"/>
      <c r="L83" s="55"/>
      <c r="M83" s="130">
        <f t="shared" si="67"/>
        <v>0</v>
      </c>
      <c r="N83" s="11"/>
      <c r="O83" s="55"/>
      <c r="P83" s="55"/>
      <c r="Q83" s="55"/>
      <c r="R83" s="55"/>
      <c r="S83" s="130">
        <f t="shared" si="68"/>
        <v>0</v>
      </c>
      <c r="T83" s="25"/>
      <c r="U83" s="149">
        <f t="shared" si="69"/>
        <v>0</v>
      </c>
      <c r="V83" s="30" t="str">
        <f>IF(U83='Detailed Budget'!I83," ","Error!")</f>
        <v xml:space="preserve"> </v>
      </c>
    </row>
    <row r="84" spans="1:22" x14ac:dyDescent="0.2">
      <c r="A84" s="125">
        <f>'Detailed Budget'!A84:A97</f>
        <v>0</v>
      </c>
      <c r="B84" s="11"/>
      <c r="C84" s="46"/>
      <c r="D84" s="46"/>
      <c r="E84" s="46"/>
      <c r="F84" s="156">
        <f>'Detailed Budget'!F84</f>
        <v>0</v>
      </c>
      <c r="G84" s="135">
        <f t="shared" si="66"/>
        <v>0</v>
      </c>
      <c r="H84" s="11"/>
      <c r="I84" s="55"/>
      <c r="J84" s="55"/>
      <c r="K84" s="55"/>
      <c r="L84" s="55"/>
      <c r="M84" s="130">
        <f t="shared" si="67"/>
        <v>0</v>
      </c>
      <c r="N84" s="11"/>
      <c r="O84" s="55"/>
      <c r="P84" s="55"/>
      <c r="Q84" s="55"/>
      <c r="R84" s="55"/>
      <c r="S84" s="130">
        <f t="shared" si="68"/>
        <v>0</v>
      </c>
      <c r="T84" s="25"/>
      <c r="U84" s="149">
        <f t="shared" si="69"/>
        <v>0</v>
      </c>
      <c r="V84" s="30" t="str">
        <f>IF(U84='Detailed Budget'!I84," ","Error!")</f>
        <v xml:space="preserve"> </v>
      </c>
    </row>
    <row r="85" spans="1:22" x14ac:dyDescent="0.2">
      <c r="A85" s="125">
        <f>'Detailed Budget'!A85:A98</f>
        <v>0</v>
      </c>
      <c r="B85" s="11"/>
      <c r="C85" s="46"/>
      <c r="D85" s="46"/>
      <c r="E85" s="46"/>
      <c r="F85" s="156">
        <f>'Detailed Budget'!F85</f>
        <v>0</v>
      </c>
      <c r="G85" s="135">
        <f t="shared" si="66"/>
        <v>0</v>
      </c>
      <c r="H85" s="11"/>
      <c r="I85" s="55"/>
      <c r="J85" s="55"/>
      <c r="K85" s="55"/>
      <c r="L85" s="55"/>
      <c r="M85" s="130">
        <f t="shared" si="67"/>
        <v>0</v>
      </c>
      <c r="N85" s="11"/>
      <c r="O85" s="55"/>
      <c r="P85" s="55"/>
      <c r="Q85" s="55"/>
      <c r="R85" s="55"/>
      <c r="S85" s="130">
        <f t="shared" si="68"/>
        <v>0</v>
      </c>
      <c r="T85" s="25"/>
      <c r="U85" s="149">
        <f t="shared" si="69"/>
        <v>0</v>
      </c>
      <c r="V85" s="30" t="str">
        <f>IF(U85='Detailed Budget'!I85," ","Error!")</f>
        <v xml:space="preserve"> </v>
      </c>
    </row>
    <row r="86" spans="1:22" x14ac:dyDescent="0.2">
      <c r="A86" s="125">
        <f>'Detailed Budget'!A86:A99</f>
        <v>0</v>
      </c>
      <c r="B86" s="11"/>
      <c r="C86" s="122"/>
      <c r="D86" s="122"/>
      <c r="E86" s="122"/>
      <c r="F86" s="156">
        <f>'Detailed Budget'!F86</f>
        <v>0</v>
      </c>
      <c r="G86" s="135">
        <f t="shared" si="66"/>
        <v>0</v>
      </c>
      <c r="H86" s="11"/>
      <c r="I86" s="55"/>
      <c r="J86" s="55"/>
      <c r="K86" s="55"/>
      <c r="L86" s="55"/>
      <c r="M86" s="130">
        <f t="shared" si="67"/>
        <v>0</v>
      </c>
      <c r="N86" s="11"/>
      <c r="O86" s="55"/>
      <c r="P86" s="55"/>
      <c r="Q86" s="55"/>
      <c r="R86" s="55"/>
      <c r="S86" s="130">
        <f t="shared" si="68"/>
        <v>0</v>
      </c>
      <c r="T86" s="25"/>
      <c r="U86" s="149">
        <f t="shared" si="69"/>
        <v>0</v>
      </c>
      <c r="V86" s="30" t="str">
        <f>IF(U86='Detailed Budget'!I86," ","Error!")</f>
        <v xml:space="preserve"> </v>
      </c>
    </row>
    <row r="87" spans="1:22" x14ac:dyDescent="0.2">
      <c r="A87" s="125">
        <f>'Detailed Budget'!A87:A100</f>
        <v>0</v>
      </c>
      <c r="B87" s="11"/>
      <c r="C87" s="46"/>
      <c r="D87" s="46"/>
      <c r="E87" s="46"/>
      <c r="F87" s="156">
        <f>'Detailed Budget'!F87</f>
        <v>0</v>
      </c>
      <c r="G87" s="135">
        <f t="shared" si="66"/>
        <v>0</v>
      </c>
      <c r="H87" s="11"/>
      <c r="I87" s="55"/>
      <c r="J87" s="55"/>
      <c r="K87" s="55"/>
      <c r="L87" s="55"/>
      <c r="M87" s="130">
        <f t="shared" si="67"/>
        <v>0</v>
      </c>
      <c r="N87" s="11"/>
      <c r="O87" s="55"/>
      <c r="P87" s="55"/>
      <c r="Q87" s="55"/>
      <c r="R87" s="55"/>
      <c r="S87" s="130">
        <f t="shared" si="68"/>
        <v>0</v>
      </c>
      <c r="T87" s="25"/>
      <c r="U87" s="149">
        <f t="shared" si="69"/>
        <v>0</v>
      </c>
      <c r="V87" s="30" t="str">
        <f>IF(U87='Detailed Budget'!I87," ","Error!")</f>
        <v xml:space="preserve"> </v>
      </c>
    </row>
    <row r="88" spans="1:22" x14ac:dyDescent="0.2">
      <c r="A88" s="125">
        <f>'Detailed Budget'!A88:A101</f>
        <v>0</v>
      </c>
      <c r="B88" s="11"/>
      <c r="C88" s="46"/>
      <c r="D88" s="46"/>
      <c r="E88" s="46"/>
      <c r="F88" s="156">
        <f>'Detailed Budget'!F88</f>
        <v>0</v>
      </c>
      <c r="G88" s="135">
        <f t="shared" si="66"/>
        <v>0</v>
      </c>
      <c r="H88" s="11"/>
      <c r="I88" s="55"/>
      <c r="J88" s="55"/>
      <c r="K88" s="55"/>
      <c r="L88" s="55"/>
      <c r="M88" s="130">
        <f t="shared" si="67"/>
        <v>0</v>
      </c>
      <c r="N88" s="11"/>
      <c r="O88" s="55"/>
      <c r="P88" s="55"/>
      <c r="Q88" s="55"/>
      <c r="R88" s="55"/>
      <c r="S88" s="130">
        <f t="shared" si="68"/>
        <v>0</v>
      </c>
      <c r="T88" s="25"/>
      <c r="U88" s="149">
        <f t="shared" si="69"/>
        <v>0</v>
      </c>
      <c r="V88" s="30" t="str">
        <f>IF(U88='Detailed Budget'!I88," ","Error!")</f>
        <v xml:space="preserve"> </v>
      </c>
    </row>
    <row r="89" spans="1:22" x14ac:dyDescent="0.2">
      <c r="A89" s="125">
        <f>'Detailed Budget'!A89:A102</f>
        <v>0</v>
      </c>
      <c r="B89" s="11"/>
      <c r="C89" s="46"/>
      <c r="D89" s="46"/>
      <c r="E89" s="46"/>
      <c r="F89" s="156">
        <f>'Detailed Budget'!F89</f>
        <v>0</v>
      </c>
      <c r="G89" s="135">
        <f t="shared" si="66"/>
        <v>0</v>
      </c>
      <c r="H89" s="11"/>
      <c r="I89" s="55"/>
      <c r="J89" s="55"/>
      <c r="K89" s="55"/>
      <c r="L89" s="55"/>
      <c r="M89" s="130">
        <f t="shared" si="67"/>
        <v>0</v>
      </c>
      <c r="N89" s="11"/>
      <c r="O89" s="55"/>
      <c r="P89" s="55"/>
      <c r="Q89" s="55"/>
      <c r="R89" s="55"/>
      <c r="S89" s="130">
        <f t="shared" si="68"/>
        <v>0</v>
      </c>
      <c r="T89" s="25"/>
      <c r="U89" s="149">
        <f t="shared" si="69"/>
        <v>0</v>
      </c>
      <c r="V89" s="30" t="str">
        <f>IF(U89='Detailed Budget'!I89," ","Error!")</f>
        <v xml:space="preserve"> </v>
      </c>
    </row>
    <row r="90" spans="1:22" x14ac:dyDescent="0.2">
      <c r="A90" s="125">
        <f>'Detailed Budget'!A90:A103</f>
        <v>0</v>
      </c>
      <c r="B90" s="11"/>
      <c r="C90" s="46"/>
      <c r="D90" s="46"/>
      <c r="E90" s="46"/>
      <c r="F90" s="156">
        <f>'Detailed Budget'!F90</f>
        <v>0</v>
      </c>
      <c r="G90" s="135">
        <f t="shared" si="66"/>
        <v>0</v>
      </c>
      <c r="H90" s="11"/>
      <c r="I90" s="55"/>
      <c r="J90" s="55"/>
      <c r="K90" s="55"/>
      <c r="L90" s="55"/>
      <c r="M90" s="130">
        <f t="shared" si="67"/>
        <v>0</v>
      </c>
      <c r="N90" s="11"/>
      <c r="O90" s="55"/>
      <c r="P90" s="55"/>
      <c r="Q90" s="55"/>
      <c r="R90" s="55"/>
      <c r="S90" s="130">
        <f t="shared" si="68"/>
        <v>0</v>
      </c>
      <c r="T90" s="25"/>
      <c r="U90" s="149">
        <f t="shared" si="69"/>
        <v>0</v>
      </c>
      <c r="V90" s="30" t="str">
        <f>IF(U90='Detailed Budget'!I90," ","Error!")</f>
        <v xml:space="preserve"> </v>
      </c>
    </row>
    <row r="91" spans="1:22" x14ac:dyDescent="0.2">
      <c r="A91" s="125">
        <f>'Detailed Budget'!A91:A104</f>
        <v>0</v>
      </c>
      <c r="B91" s="11"/>
      <c r="C91" s="46"/>
      <c r="D91" s="46"/>
      <c r="E91" s="46"/>
      <c r="F91" s="156">
        <f>'Detailed Budget'!F91</f>
        <v>0</v>
      </c>
      <c r="G91" s="135">
        <f t="shared" si="66"/>
        <v>0</v>
      </c>
      <c r="H91" s="11"/>
      <c r="I91" s="55"/>
      <c r="J91" s="55"/>
      <c r="K91" s="55"/>
      <c r="L91" s="55"/>
      <c r="M91" s="130">
        <f t="shared" si="67"/>
        <v>0</v>
      </c>
      <c r="N91" s="11"/>
      <c r="O91" s="55"/>
      <c r="P91" s="55"/>
      <c r="Q91" s="55"/>
      <c r="R91" s="55"/>
      <c r="S91" s="130">
        <f t="shared" si="68"/>
        <v>0</v>
      </c>
      <c r="T91" s="25"/>
      <c r="U91" s="149">
        <f t="shared" si="69"/>
        <v>0</v>
      </c>
      <c r="V91" s="30" t="str">
        <f>IF(U91='Detailed Budget'!I91," ","Error!")</f>
        <v xml:space="preserve"> </v>
      </c>
    </row>
    <row r="92" spans="1:22" x14ac:dyDescent="0.2">
      <c r="A92" s="125">
        <f>'Detailed Budget'!A92:A105</f>
        <v>0</v>
      </c>
      <c r="B92" s="11"/>
      <c r="C92" s="121"/>
      <c r="D92" s="121"/>
      <c r="E92" s="121"/>
      <c r="F92" s="156">
        <f>'Detailed Budget'!F92</f>
        <v>0</v>
      </c>
      <c r="G92" s="135">
        <f t="shared" si="66"/>
        <v>0</v>
      </c>
      <c r="H92" s="11"/>
      <c r="I92" s="67"/>
      <c r="J92" s="67"/>
      <c r="K92" s="67"/>
      <c r="L92" s="67"/>
      <c r="M92" s="130">
        <f t="shared" si="67"/>
        <v>0</v>
      </c>
      <c r="N92" s="11"/>
      <c r="O92" s="67"/>
      <c r="P92" s="67"/>
      <c r="Q92" s="67"/>
      <c r="R92" s="67"/>
      <c r="S92" s="130">
        <f t="shared" si="68"/>
        <v>0</v>
      </c>
      <c r="T92" s="25"/>
      <c r="U92" s="149">
        <f t="shared" si="69"/>
        <v>0</v>
      </c>
      <c r="V92" s="30" t="str">
        <f>IF(U92='Detailed Budget'!I92," ","Error!")</f>
        <v xml:space="preserve"> </v>
      </c>
    </row>
    <row r="93" spans="1:22" ht="20.25" customHeight="1" x14ac:dyDescent="0.2">
      <c r="A93" s="103" t="str">
        <f>'Detailed Budget'!A93</f>
        <v>Sub total Output 1</v>
      </c>
      <c r="B93" s="11"/>
      <c r="C93" s="63">
        <f t="shared" ref="C93" si="70">SUM(C71:C92)</f>
        <v>0</v>
      </c>
      <c r="D93" s="63">
        <f t="shared" ref="D93" si="71">SUM(D71:D92)</f>
        <v>0</v>
      </c>
      <c r="E93" s="63">
        <f t="shared" ref="E93" si="72">SUM(E71:E92)</f>
        <v>0</v>
      </c>
      <c r="F93" s="63">
        <f>SUM(F71:F92)</f>
        <v>1430000</v>
      </c>
      <c r="G93" s="133">
        <f>SUM(G71:G92)</f>
        <v>1430000</v>
      </c>
      <c r="H93" s="11"/>
      <c r="I93" s="63">
        <f>SUM(I71:I92)</f>
        <v>150000</v>
      </c>
      <c r="J93" s="63">
        <f>SUM(J71:J92)</f>
        <v>0</v>
      </c>
      <c r="K93" s="63">
        <f>SUM(K71:K92)</f>
        <v>60000</v>
      </c>
      <c r="L93" s="63">
        <f>SUM(L71:L92)</f>
        <v>0</v>
      </c>
      <c r="M93" s="133">
        <f>SUM(M71:M92)</f>
        <v>210000</v>
      </c>
      <c r="N93" s="11"/>
      <c r="O93" s="63">
        <f>SUM(O71:O92)</f>
        <v>30000</v>
      </c>
      <c r="P93" s="63">
        <f>SUM(P71:P92)</f>
        <v>0</v>
      </c>
      <c r="Q93" s="63">
        <f>SUM(Q71:Q92)</f>
        <v>0</v>
      </c>
      <c r="R93" s="63">
        <f>SUM(R71:R92)</f>
        <v>0</v>
      </c>
      <c r="S93" s="133">
        <f>SUM(S71:S92)</f>
        <v>30000</v>
      </c>
      <c r="T93" s="25"/>
      <c r="U93" s="107">
        <f>SUM(U71:U92)</f>
        <v>1670000</v>
      </c>
      <c r="V93" s="30" t="str">
        <f>IF(U93='Detailed Budget'!I93," ","Error!")</f>
        <v>Error!</v>
      </c>
    </row>
    <row r="94" spans="1:22" x14ac:dyDescent="0.2">
      <c r="A94" s="125" t="str">
        <f>'Detailed Budget'!A94:A107</f>
        <v>Output 2: Enhanced Social and Behavior Change Communication strategy in all  Zones in Nsanje</v>
      </c>
      <c r="B94" s="11"/>
      <c r="C94" s="123"/>
      <c r="D94" s="123"/>
      <c r="E94" s="123"/>
      <c r="F94" s="159"/>
      <c r="G94" s="135">
        <f t="shared" ref="G94:G116" si="73">SUM(C94:F94)</f>
        <v>0</v>
      </c>
      <c r="H94" s="11"/>
      <c r="I94" s="67"/>
      <c r="J94" s="67"/>
      <c r="K94" s="67"/>
      <c r="L94" s="67"/>
      <c r="M94" s="130">
        <f t="shared" ref="M94:M116" si="74">SUM(I94:L94)</f>
        <v>0</v>
      </c>
      <c r="N94" s="11"/>
      <c r="O94" s="67"/>
      <c r="P94" s="67"/>
      <c r="Q94" s="67"/>
      <c r="R94" s="67"/>
      <c r="S94" s="130">
        <f t="shared" ref="S94:S116" si="75">SUM(O94:R94)</f>
        <v>0</v>
      </c>
      <c r="T94" s="25"/>
      <c r="U94" s="150"/>
      <c r="V94" s="30" t="str">
        <f>IF(U94='Detailed Budget'!I94," ","Error!")</f>
        <v xml:space="preserve"> </v>
      </c>
    </row>
    <row r="95" spans="1:22" x14ac:dyDescent="0.2">
      <c r="A95" s="125" t="str">
        <f>'Detailed Budget'!A95:A108</f>
        <v>Engagement of community radios</v>
      </c>
      <c r="B95" s="11"/>
      <c r="C95" s="122"/>
      <c r="D95" s="122"/>
      <c r="E95" s="122"/>
      <c r="F95" s="156">
        <f>'Detailed Budget'!F95</f>
        <v>200000</v>
      </c>
      <c r="G95" s="135">
        <f t="shared" si="73"/>
        <v>200000</v>
      </c>
      <c r="H95" s="11"/>
      <c r="I95" s="55"/>
      <c r="J95" s="55"/>
      <c r="K95" s="55"/>
      <c r="L95" s="55"/>
      <c r="M95" s="130">
        <f t="shared" si="74"/>
        <v>0</v>
      </c>
      <c r="N95" s="11"/>
      <c r="O95" s="55">
        <f>'Detailed Budget'!G95</f>
        <v>600000</v>
      </c>
      <c r="P95" s="55"/>
      <c r="Q95" s="55"/>
      <c r="R95" s="55"/>
      <c r="S95" s="130">
        <f t="shared" si="75"/>
        <v>600000</v>
      </c>
      <c r="T95" s="25"/>
      <c r="U95" s="149">
        <f t="shared" ref="U95:U116" si="76">G95+M95+S95</f>
        <v>800000</v>
      </c>
      <c r="V95" s="30" t="str">
        <f>IF(U95='Detailed Budget'!I95," ","Error!")</f>
        <v>Error!</v>
      </c>
    </row>
    <row r="96" spans="1:22" x14ac:dyDescent="0.2">
      <c r="A96" s="125" t="str">
        <f>'Detailed Budget'!A96:A109</f>
        <v xml:space="preserve">identification and engagement of drama groups to populise  EGR messages </v>
      </c>
      <c r="B96" s="11"/>
      <c r="C96" s="46"/>
      <c r="D96" s="46"/>
      <c r="E96" s="46"/>
      <c r="F96" s="156">
        <f>'Detailed Budget'!F96</f>
        <v>120000</v>
      </c>
      <c r="G96" s="135">
        <f t="shared" si="73"/>
        <v>120000</v>
      </c>
      <c r="H96" s="11"/>
      <c r="I96" s="55"/>
      <c r="J96" s="55"/>
      <c r="K96" s="55"/>
      <c r="L96" s="55"/>
      <c r="M96" s="130">
        <f t="shared" si="74"/>
        <v>0</v>
      </c>
      <c r="N96" s="11"/>
      <c r="O96" s="55"/>
      <c r="P96" s="55"/>
      <c r="Q96" s="55"/>
      <c r="R96" s="55"/>
      <c r="S96" s="130">
        <f t="shared" si="75"/>
        <v>0</v>
      </c>
      <c r="T96" s="25"/>
      <c r="U96" s="149">
        <f t="shared" si="76"/>
        <v>120000</v>
      </c>
      <c r="V96" s="30" t="str">
        <f>IF(U96='Detailed Budget'!I96," ","Error!")</f>
        <v>Error!</v>
      </c>
    </row>
    <row r="97" spans="1:22" x14ac:dyDescent="0.2">
      <c r="A97" s="125" t="str">
        <f>'Detailed Budget'!A97:A110</f>
        <v xml:space="preserve">Activity 4: supporting the activities of the School Management Committees (SMCs), Parents Teachers Association (PTA) and Mothers Group (MG) in supporting children’s reading, </v>
      </c>
      <c r="B97" s="11"/>
      <c r="C97" s="46"/>
      <c r="D97" s="46"/>
      <c r="E97" s="46"/>
      <c r="F97" s="156">
        <f>'Detailed Budget'!F97</f>
        <v>40000</v>
      </c>
      <c r="G97" s="135">
        <f t="shared" si="73"/>
        <v>40000</v>
      </c>
      <c r="H97" s="11"/>
      <c r="I97" s="55"/>
      <c r="J97" s="55"/>
      <c r="K97" s="55"/>
      <c r="L97" s="55"/>
      <c r="M97" s="130">
        <f t="shared" si="74"/>
        <v>0</v>
      </c>
      <c r="N97" s="11"/>
      <c r="O97" s="55"/>
      <c r="P97" s="55"/>
      <c r="Q97" s="55"/>
      <c r="R97" s="55"/>
      <c r="S97" s="130">
        <f t="shared" si="75"/>
        <v>0</v>
      </c>
      <c r="T97" s="25"/>
      <c r="U97" s="149">
        <f t="shared" si="76"/>
        <v>40000</v>
      </c>
      <c r="V97" s="30" t="str">
        <f>IF(U97='Detailed Budget'!I97," ","Error!")</f>
        <v>Error!</v>
      </c>
    </row>
    <row r="98" spans="1:22" x14ac:dyDescent="0.2">
      <c r="A98" s="125" t="str">
        <f>'Detailed Budget'!A98:A111</f>
        <v>Conducting  zone compettetion on early reading</v>
      </c>
      <c r="B98" s="11"/>
      <c r="C98" s="46"/>
      <c r="D98" s="46"/>
      <c r="E98" s="46"/>
      <c r="F98" s="156">
        <f>'Detailed Budget'!F98</f>
        <v>54000</v>
      </c>
      <c r="G98" s="135">
        <f t="shared" si="73"/>
        <v>54000</v>
      </c>
      <c r="H98" s="11"/>
      <c r="I98" s="55"/>
      <c r="J98" s="55"/>
      <c r="K98" s="55"/>
      <c r="L98" s="55"/>
      <c r="M98" s="130">
        <f t="shared" si="74"/>
        <v>0</v>
      </c>
      <c r="N98" s="11"/>
      <c r="O98" s="55"/>
      <c r="P98" s="55"/>
      <c r="Q98" s="55"/>
      <c r="R98" s="55"/>
      <c r="S98" s="130">
        <f t="shared" si="75"/>
        <v>0</v>
      </c>
      <c r="T98" s="25"/>
      <c r="U98" s="149">
        <f t="shared" si="76"/>
        <v>54000</v>
      </c>
      <c r="V98" s="30" t="str">
        <f>IF(U98='Detailed Budget'!I98," ","Error!")</f>
        <v>Error!</v>
      </c>
    </row>
    <row r="99" spans="1:22" x14ac:dyDescent="0.2">
      <c r="A99" s="125">
        <f>'Detailed Budget'!A99:A112</f>
        <v>0</v>
      </c>
      <c r="B99" s="11"/>
      <c r="C99" s="46"/>
      <c r="D99" s="46"/>
      <c r="E99" s="46"/>
      <c r="F99" s="156">
        <f>'Detailed Budget'!F99</f>
        <v>0</v>
      </c>
      <c r="G99" s="135">
        <f t="shared" si="73"/>
        <v>0</v>
      </c>
      <c r="H99" s="11"/>
      <c r="I99" s="55"/>
      <c r="J99" s="55"/>
      <c r="K99" s="55"/>
      <c r="L99" s="55"/>
      <c r="M99" s="130">
        <f t="shared" si="74"/>
        <v>0</v>
      </c>
      <c r="N99" s="11"/>
      <c r="O99" s="55"/>
      <c r="P99" s="55"/>
      <c r="Q99" s="55"/>
      <c r="R99" s="55"/>
      <c r="S99" s="130">
        <f t="shared" si="75"/>
        <v>0</v>
      </c>
      <c r="T99" s="25"/>
      <c r="U99" s="149">
        <f t="shared" si="76"/>
        <v>0</v>
      </c>
      <c r="V99" s="30" t="str">
        <f>IF(U99='Detailed Budget'!I99," ","Error!")</f>
        <v xml:space="preserve"> </v>
      </c>
    </row>
    <row r="100" spans="1:22" x14ac:dyDescent="0.2">
      <c r="A100" s="125">
        <f>'Detailed Budget'!A100:A113</f>
        <v>0</v>
      </c>
      <c r="B100" s="11"/>
      <c r="C100" s="46"/>
      <c r="D100" s="46"/>
      <c r="E100" s="46"/>
      <c r="F100" s="156">
        <f>'Detailed Budget'!F100</f>
        <v>0</v>
      </c>
      <c r="G100" s="135">
        <f t="shared" si="73"/>
        <v>0</v>
      </c>
      <c r="H100" s="11"/>
      <c r="I100" s="55"/>
      <c r="J100" s="55"/>
      <c r="K100" s="55"/>
      <c r="L100" s="55"/>
      <c r="M100" s="130">
        <f t="shared" si="74"/>
        <v>0</v>
      </c>
      <c r="N100" s="11"/>
      <c r="O100" s="55"/>
      <c r="P100" s="55"/>
      <c r="Q100" s="55"/>
      <c r="R100" s="55"/>
      <c r="S100" s="130">
        <f t="shared" si="75"/>
        <v>0</v>
      </c>
      <c r="T100" s="25"/>
      <c r="U100" s="149">
        <f t="shared" si="76"/>
        <v>0</v>
      </c>
      <c r="V100" s="30" t="str">
        <f>IF(U100='Detailed Budget'!I100," ","Error!")</f>
        <v xml:space="preserve"> </v>
      </c>
    </row>
    <row r="101" spans="1:22" x14ac:dyDescent="0.2">
      <c r="A101" s="125">
        <f>'Detailed Budget'!A101:A114</f>
        <v>0</v>
      </c>
      <c r="B101" s="11"/>
      <c r="C101" s="46"/>
      <c r="D101" s="46"/>
      <c r="E101" s="46"/>
      <c r="F101" s="156">
        <f>'Detailed Budget'!F101</f>
        <v>0</v>
      </c>
      <c r="G101" s="135">
        <f t="shared" si="73"/>
        <v>0</v>
      </c>
      <c r="H101" s="11"/>
      <c r="I101" s="55"/>
      <c r="J101" s="55"/>
      <c r="K101" s="55"/>
      <c r="L101" s="55"/>
      <c r="M101" s="130">
        <f t="shared" si="74"/>
        <v>0</v>
      </c>
      <c r="N101" s="11"/>
      <c r="O101" s="55"/>
      <c r="P101" s="55"/>
      <c r="Q101" s="55"/>
      <c r="R101" s="55"/>
      <c r="S101" s="130">
        <f t="shared" si="75"/>
        <v>0</v>
      </c>
      <c r="T101" s="25"/>
      <c r="U101" s="149">
        <f t="shared" si="76"/>
        <v>0</v>
      </c>
      <c r="V101" s="30" t="str">
        <f>IF(U101='Detailed Budget'!I101," ","Error!")</f>
        <v xml:space="preserve"> </v>
      </c>
    </row>
    <row r="102" spans="1:22" x14ac:dyDescent="0.2">
      <c r="A102" s="125">
        <f>'Detailed Budget'!A102:A115</f>
        <v>0</v>
      </c>
      <c r="B102" s="11"/>
      <c r="C102" s="46"/>
      <c r="D102" s="46"/>
      <c r="E102" s="46"/>
      <c r="F102" s="156">
        <f>'Detailed Budget'!F102</f>
        <v>0</v>
      </c>
      <c r="G102" s="135">
        <f t="shared" si="73"/>
        <v>0</v>
      </c>
      <c r="H102" s="11"/>
      <c r="I102" s="55"/>
      <c r="J102" s="55"/>
      <c r="K102" s="55"/>
      <c r="L102" s="55"/>
      <c r="M102" s="130">
        <f t="shared" si="74"/>
        <v>0</v>
      </c>
      <c r="N102" s="11"/>
      <c r="O102" s="55"/>
      <c r="P102" s="55"/>
      <c r="Q102" s="55"/>
      <c r="R102" s="55"/>
      <c r="S102" s="130">
        <f t="shared" si="75"/>
        <v>0</v>
      </c>
      <c r="T102" s="25"/>
      <c r="U102" s="149">
        <f t="shared" si="76"/>
        <v>0</v>
      </c>
      <c r="V102" s="30" t="str">
        <f>IF(U102='Detailed Budget'!I102," ","Error!")</f>
        <v xml:space="preserve"> </v>
      </c>
    </row>
    <row r="103" spans="1:22" x14ac:dyDescent="0.2">
      <c r="A103" s="125">
        <f>'Detailed Budget'!A103:A116</f>
        <v>0</v>
      </c>
      <c r="B103" s="11"/>
      <c r="C103" s="46"/>
      <c r="D103" s="46"/>
      <c r="E103" s="46"/>
      <c r="F103" s="156">
        <f>'Detailed Budget'!F103</f>
        <v>0</v>
      </c>
      <c r="G103" s="135">
        <f t="shared" si="73"/>
        <v>0</v>
      </c>
      <c r="H103" s="11"/>
      <c r="I103" s="55"/>
      <c r="J103" s="55"/>
      <c r="K103" s="55"/>
      <c r="L103" s="55"/>
      <c r="M103" s="130">
        <f t="shared" si="74"/>
        <v>0</v>
      </c>
      <c r="N103" s="11"/>
      <c r="O103" s="55"/>
      <c r="P103" s="55"/>
      <c r="Q103" s="55"/>
      <c r="R103" s="55"/>
      <c r="S103" s="130">
        <f t="shared" si="75"/>
        <v>0</v>
      </c>
      <c r="T103" s="25"/>
      <c r="U103" s="149">
        <f t="shared" si="76"/>
        <v>0</v>
      </c>
      <c r="V103" s="30" t="str">
        <f>IF(U103='Detailed Budget'!I103," ","Error!")</f>
        <v xml:space="preserve"> </v>
      </c>
    </row>
    <row r="104" spans="1:22" x14ac:dyDescent="0.2">
      <c r="A104" s="125">
        <f>'Detailed Budget'!A104:A117</f>
        <v>0</v>
      </c>
      <c r="B104" s="11"/>
      <c r="C104" s="46"/>
      <c r="D104" s="46"/>
      <c r="E104" s="46"/>
      <c r="F104" s="156">
        <f>'Detailed Budget'!F104</f>
        <v>0</v>
      </c>
      <c r="G104" s="135">
        <f t="shared" si="73"/>
        <v>0</v>
      </c>
      <c r="H104" s="11"/>
      <c r="I104" s="55"/>
      <c r="J104" s="55"/>
      <c r="K104" s="55"/>
      <c r="L104" s="55"/>
      <c r="M104" s="130">
        <f t="shared" si="74"/>
        <v>0</v>
      </c>
      <c r="N104" s="11"/>
      <c r="O104" s="55"/>
      <c r="P104" s="55"/>
      <c r="Q104" s="55"/>
      <c r="R104" s="55"/>
      <c r="S104" s="130">
        <f t="shared" si="75"/>
        <v>0</v>
      </c>
      <c r="T104" s="25"/>
      <c r="U104" s="149">
        <f t="shared" si="76"/>
        <v>0</v>
      </c>
      <c r="V104" s="30" t="str">
        <f>IF(U104='Detailed Budget'!I104," ","Error!")</f>
        <v xml:space="preserve"> </v>
      </c>
    </row>
    <row r="105" spans="1:22" x14ac:dyDescent="0.2">
      <c r="A105" s="125">
        <f>'Detailed Budget'!A105:A118</f>
        <v>0</v>
      </c>
      <c r="B105" s="11"/>
      <c r="C105" s="46"/>
      <c r="D105" s="46"/>
      <c r="E105" s="46"/>
      <c r="F105" s="156">
        <f>'Detailed Budget'!F105</f>
        <v>0</v>
      </c>
      <c r="G105" s="135">
        <f t="shared" si="73"/>
        <v>0</v>
      </c>
      <c r="H105" s="11"/>
      <c r="I105" s="55"/>
      <c r="J105" s="55"/>
      <c r="K105" s="55">
        <v>1000000</v>
      </c>
      <c r="L105" s="55">
        <v>470000</v>
      </c>
      <c r="M105" s="130">
        <f t="shared" si="74"/>
        <v>1470000</v>
      </c>
      <c r="N105" s="11"/>
      <c r="O105" s="55">
        <v>210000</v>
      </c>
      <c r="P105" s="55"/>
      <c r="Q105" s="55"/>
      <c r="R105" s="55"/>
      <c r="S105" s="130">
        <f t="shared" si="75"/>
        <v>210000</v>
      </c>
      <c r="T105" s="25"/>
      <c r="U105" s="149">
        <f>G105+M105+S105</f>
        <v>1680000</v>
      </c>
      <c r="V105" s="30" t="str">
        <f>IF(U105='Detailed Budget'!I105," ","Error!")</f>
        <v>Error!</v>
      </c>
    </row>
    <row r="106" spans="1:22" x14ac:dyDescent="0.2">
      <c r="A106" s="125">
        <f>'Detailed Budget'!A106:A119</f>
        <v>0</v>
      </c>
      <c r="B106" s="11"/>
      <c r="C106" s="46"/>
      <c r="D106" s="46"/>
      <c r="E106" s="46"/>
      <c r="F106" s="156">
        <f>'Detailed Budget'!F106</f>
        <v>0</v>
      </c>
      <c r="G106" s="135">
        <f t="shared" si="73"/>
        <v>0</v>
      </c>
      <c r="H106" s="11"/>
      <c r="I106" s="55"/>
      <c r="J106" s="55"/>
      <c r="K106" s="55"/>
      <c r="L106" s="55"/>
      <c r="M106" s="130">
        <f t="shared" si="74"/>
        <v>0</v>
      </c>
      <c r="N106" s="11"/>
      <c r="O106" s="55"/>
      <c r="P106" s="55"/>
      <c r="Q106" s="55"/>
      <c r="R106" s="55"/>
      <c r="S106" s="130">
        <f t="shared" si="75"/>
        <v>0</v>
      </c>
      <c r="T106" s="25"/>
      <c r="U106" s="149">
        <f t="shared" si="76"/>
        <v>0</v>
      </c>
      <c r="V106" s="30" t="str">
        <f>IF(U106='Detailed Budget'!I106," ","Error!")</f>
        <v xml:space="preserve"> </v>
      </c>
    </row>
    <row r="107" spans="1:22" x14ac:dyDescent="0.2">
      <c r="A107" s="125">
        <f>'Detailed Budget'!A107:A120</f>
        <v>0</v>
      </c>
      <c r="B107" s="11"/>
      <c r="C107" s="46"/>
      <c r="D107" s="46"/>
      <c r="E107" s="46"/>
      <c r="F107" s="156">
        <f>'Detailed Budget'!F107</f>
        <v>0</v>
      </c>
      <c r="G107" s="135">
        <f t="shared" si="73"/>
        <v>0</v>
      </c>
      <c r="H107" s="11"/>
      <c r="I107" s="55"/>
      <c r="J107" s="55"/>
      <c r="K107" s="55"/>
      <c r="L107" s="55"/>
      <c r="M107" s="130">
        <f t="shared" si="74"/>
        <v>0</v>
      </c>
      <c r="N107" s="11"/>
      <c r="O107" s="55"/>
      <c r="P107" s="55"/>
      <c r="Q107" s="55"/>
      <c r="R107" s="55"/>
      <c r="S107" s="130">
        <f t="shared" si="75"/>
        <v>0</v>
      </c>
      <c r="T107" s="25"/>
      <c r="U107" s="149">
        <f t="shared" si="76"/>
        <v>0</v>
      </c>
      <c r="V107" s="30" t="str">
        <f>IF(U107='Detailed Budget'!I107," ","Error!")</f>
        <v xml:space="preserve"> </v>
      </c>
    </row>
    <row r="108" spans="1:22" x14ac:dyDescent="0.2">
      <c r="A108" s="125">
        <f>'Detailed Budget'!A108:A121</f>
        <v>0</v>
      </c>
      <c r="B108" s="11"/>
      <c r="C108" s="121"/>
      <c r="D108" s="121"/>
      <c r="E108" s="121"/>
      <c r="F108" s="156">
        <f>'Detailed Budget'!F108</f>
        <v>0</v>
      </c>
      <c r="G108" s="135">
        <f t="shared" si="73"/>
        <v>0</v>
      </c>
      <c r="H108" s="11"/>
      <c r="I108" s="55"/>
      <c r="J108" s="55"/>
      <c r="K108" s="55"/>
      <c r="L108" s="55"/>
      <c r="M108" s="130">
        <f t="shared" si="74"/>
        <v>0</v>
      </c>
      <c r="N108" s="11"/>
      <c r="O108" s="55"/>
      <c r="P108" s="55"/>
      <c r="Q108" s="55"/>
      <c r="R108" s="55"/>
      <c r="S108" s="130">
        <f t="shared" si="75"/>
        <v>0</v>
      </c>
      <c r="T108" s="25"/>
      <c r="U108" s="149">
        <f t="shared" si="76"/>
        <v>0</v>
      </c>
      <c r="V108" s="30" t="str">
        <f>IF(U108='Detailed Budget'!I108," ","Error!")</f>
        <v xml:space="preserve"> </v>
      </c>
    </row>
    <row r="109" spans="1:22" x14ac:dyDescent="0.2">
      <c r="A109" s="125">
        <f>'Detailed Budget'!A109:A122</f>
        <v>0</v>
      </c>
      <c r="B109" s="11"/>
      <c r="C109" s="46"/>
      <c r="D109" s="46"/>
      <c r="E109" s="46"/>
      <c r="F109" s="156">
        <f>'Detailed Budget'!F109</f>
        <v>0</v>
      </c>
      <c r="G109" s="135">
        <f t="shared" si="73"/>
        <v>0</v>
      </c>
      <c r="H109" s="11"/>
      <c r="I109" s="55"/>
      <c r="J109" s="55"/>
      <c r="K109" s="55"/>
      <c r="L109" s="55"/>
      <c r="M109" s="130">
        <f t="shared" si="74"/>
        <v>0</v>
      </c>
      <c r="N109" s="11"/>
      <c r="O109" s="55"/>
      <c r="P109" s="55"/>
      <c r="Q109" s="55"/>
      <c r="R109" s="55"/>
      <c r="S109" s="130">
        <f t="shared" si="75"/>
        <v>0</v>
      </c>
      <c r="T109" s="25"/>
      <c r="U109" s="149">
        <f t="shared" si="76"/>
        <v>0</v>
      </c>
      <c r="V109" s="30" t="str">
        <f>IF(U109='Detailed Budget'!I109," ","Error!")</f>
        <v xml:space="preserve"> </v>
      </c>
    </row>
    <row r="110" spans="1:22" x14ac:dyDescent="0.2">
      <c r="A110" s="125">
        <f>'Detailed Budget'!A110:A123</f>
        <v>0</v>
      </c>
      <c r="B110" s="11"/>
      <c r="C110" s="46"/>
      <c r="D110" s="46"/>
      <c r="E110" s="46"/>
      <c r="F110" s="156">
        <f>'Detailed Budget'!F110</f>
        <v>0</v>
      </c>
      <c r="G110" s="135">
        <f t="shared" si="73"/>
        <v>0</v>
      </c>
      <c r="H110" s="11"/>
      <c r="I110" s="55"/>
      <c r="J110" s="55"/>
      <c r="K110" s="55"/>
      <c r="L110" s="55"/>
      <c r="M110" s="130">
        <f t="shared" si="74"/>
        <v>0</v>
      </c>
      <c r="N110" s="11"/>
      <c r="O110" s="55"/>
      <c r="P110" s="55"/>
      <c r="Q110" s="55"/>
      <c r="R110" s="55"/>
      <c r="S110" s="130">
        <f t="shared" si="75"/>
        <v>0</v>
      </c>
      <c r="T110" s="25"/>
      <c r="U110" s="149">
        <f t="shared" si="76"/>
        <v>0</v>
      </c>
      <c r="V110" s="30" t="str">
        <f>IF(U110='Detailed Budget'!I110," ","Error!")</f>
        <v xml:space="preserve"> </v>
      </c>
    </row>
    <row r="111" spans="1:22" x14ac:dyDescent="0.2">
      <c r="A111" s="125">
        <f>'Detailed Budget'!A111:A124</f>
        <v>0</v>
      </c>
      <c r="B111" s="11"/>
      <c r="C111" s="46"/>
      <c r="D111" s="46"/>
      <c r="E111" s="46"/>
      <c r="F111" s="156">
        <f>'Detailed Budget'!F111</f>
        <v>0</v>
      </c>
      <c r="G111" s="135">
        <f t="shared" si="73"/>
        <v>0</v>
      </c>
      <c r="H111" s="11"/>
      <c r="I111" s="55"/>
      <c r="J111" s="55"/>
      <c r="K111" s="55"/>
      <c r="L111" s="55"/>
      <c r="M111" s="130">
        <f t="shared" si="74"/>
        <v>0</v>
      </c>
      <c r="N111" s="11"/>
      <c r="O111" s="55"/>
      <c r="P111" s="55"/>
      <c r="Q111" s="55"/>
      <c r="R111" s="55"/>
      <c r="S111" s="130">
        <f t="shared" si="75"/>
        <v>0</v>
      </c>
      <c r="T111" s="25"/>
      <c r="U111" s="149">
        <f t="shared" si="76"/>
        <v>0</v>
      </c>
      <c r="V111" s="30" t="str">
        <f>IF(U111='Detailed Budget'!I111," ","Error!")</f>
        <v xml:space="preserve"> </v>
      </c>
    </row>
    <row r="112" spans="1:22" x14ac:dyDescent="0.2">
      <c r="A112" s="125">
        <f>'Detailed Budget'!A112:A125</f>
        <v>0</v>
      </c>
      <c r="B112" s="11"/>
      <c r="C112" s="122"/>
      <c r="D112" s="122"/>
      <c r="E112" s="122"/>
      <c r="F112" s="156">
        <f>'Detailed Budget'!F112</f>
        <v>0</v>
      </c>
      <c r="G112" s="135">
        <f t="shared" si="73"/>
        <v>0</v>
      </c>
      <c r="H112" s="11"/>
      <c r="I112" s="55"/>
      <c r="J112" s="55"/>
      <c r="K112" s="55"/>
      <c r="L112" s="55"/>
      <c r="M112" s="130">
        <f t="shared" si="74"/>
        <v>0</v>
      </c>
      <c r="N112" s="11"/>
      <c r="O112" s="55"/>
      <c r="P112" s="55"/>
      <c r="Q112" s="55"/>
      <c r="R112" s="55"/>
      <c r="S112" s="130">
        <f t="shared" si="75"/>
        <v>0</v>
      </c>
      <c r="T112" s="25"/>
      <c r="U112" s="149">
        <f t="shared" si="76"/>
        <v>0</v>
      </c>
      <c r="V112" s="30" t="str">
        <f>IF(U112='Detailed Budget'!I112," ","Error!")</f>
        <v xml:space="preserve"> </v>
      </c>
    </row>
    <row r="113" spans="1:22" x14ac:dyDescent="0.2">
      <c r="A113" s="125">
        <f>'Detailed Budget'!A113:A126</f>
        <v>0</v>
      </c>
      <c r="B113" s="11"/>
      <c r="C113" s="46"/>
      <c r="D113" s="46"/>
      <c r="E113" s="46"/>
      <c r="F113" s="156">
        <f>'Detailed Budget'!F113</f>
        <v>0</v>
      </c>
      <c r="G113" s="135">
        <f t="shared" si="73"/>
        <v>0</v>
      </c>
      <c r="H113" s="11"/>
      <c r="I113" s="55"/>
      <c r="J113" s="55"/>
      <c r="K113" s="55"/>
      <c r="L113" s="55"/>
      <c r="M113" s="130">
        <f t="shared" si="74"/>
        <v>0</v>
      </c>
      <c r="N113" s="11"/>
      <c r="O113" s="55"/>
      <c r="P113" s="55"/>
      <c r="Q113" s="55"/>
      <c r="R113" s="55"/>
      <c r="S113" s="130">
        <f t="shared" si="75"/>
        <v>0</v>
      </c>
      <c r="T113" s="25"/>
      <c r="U113" s="149">
        <f t="shared" si="76"/>
        <v>0</v>
      </c>
      <c r="V113" s="30" t="str">
        <f>IF(U113='Detailed Budget'!I113," ","Error!")</f>
        <v xml:space="preserve"> </v>
      </c>
    </row>
    <row r="114" spans="1:22" x14ac:dyDescent="0.2">
      <c r="A114" s="125">
        <f>'Detailed Budget'!A114:A127</f>
        <v>0</v>
      </c>
      <c r="B114" s="11"/>
      <c r="C114" s="46"/>
      <c r="D114" s="46"/>
      <c r="E114" s="46"/>
      <c r="F114" s="156">
        <f>'Detailed Budget'!F114</f>
        <v>0</v>
      </c>
      <c r="G114" s="135">
        <f t="shared" si="73"/>
        <v>0</v>
      </c>
      <c r="H114" s="11"/>
      <c r="I114" s="55"/>
      <c r="J114" s="55"/>
      <c r="K114" s="55"/>
      <c r="L114" s="55"/>
      <c r="M114" s="130">
        <f t="shared" si="74"/>
        <v>0</v>
      </c>
      <c r="N114" s="11"/>
      <c r="O114" s="55"/>
      <c r="P114" s="55"/>
      <c r="Q114" s="55"/>
      <c r="R114" s="55"/>
      <c r="S114" s="130">
        <f t="shared" si="75"/>
        <v>0</v>
      </c>
      <c r="T114" s="25"/>
      <c r="U114" s="149">
        <f t="shared" si="76"/>
        <v>0</v>
      </c>
      <c r="V114" s="30" t="str">
        <f>IF(U114='Detailed Budget'!I114," ","Error!")</f>
        <v xml:space="preserve"> </v>
      </c>
    </row>
    <row r="115" spans="1:22" x14ac:dyDescent="0.2">
      <c r="A115" s="125">
        <f>'Detailed Budget'!A115:A128</f>
        <v>0</v>
      </c>
      <c r="B115" s="11"/>
      <c r="C115" s="46"/>
      <c r="D115" s="46"/>
      <c r="E115" s="46"/>
      <c r="F115" s="156">
        <f>'Detailed Budget'!F115</f>
        <v>0</v>
      </c>
      <c r="G115" s="135">
        <f t="shared" si="73"/>
        <v>0</v>
      </c>
      <c r="H115" s="11"/>
      <c r="I115" s="55"/>
      <c r="J115" s="55"/>
      <c r="K115" s="55"/>
      <c r="L115" s="55"/>
      <c r="M115" s="130">
        <f t="shared" si="74"/>
        <v>0</v>
      </c>
      <c r="N115" s="11"/>
      <c r="O115" s="55"/>
      <c r="P115" s="55"/>
      <c r="Q115" s="55"/>
      <c r="R115" s="55"/>
      <c r="S115" s="130">
        <f t="shared" si="75"/>
        <v>0</v>
      </c>
      <c r="T115" s="25"/>
      <c r="U115" s="149">
        <f t="shared" si="76"/>
        <v>0</v>
      </c>
      <c r="V115" s="30" t="str">
        <f>IF(U115='Detailed Budget'!I115," ","Error!")</f>
        <v xml:space="preserve"> </v>
      </c>
    </row>
    <row r="116" spans="1:22" x14ac:dyDescent="0.2">
      <c r="A116" s="125">
        <f>'Detailed Budget'!A116:A129</f>
        <v>0</v>
      </c>
      <c r="B116" s="11"/>
      <c r="C116" s="46"/>
      <c r="D116" s="46"/>
      <c r="E116" s="46"/>
      <c r="F116" s="156">
        <f>'Detailed Budget'!F116</f>
        <v>0</v>
      </c>
      <c r="G116" s="135">
        <f t="shared" si="73"/>
        <v>0</v>
      </c>
      <c r="H116" s="11"/>
      <c r="I116" s="55"/>
      <c r="J116" s="55"/>
      <c r="K116" s="55"/>
      <c r="L116" s="55"/>
      <c r="M116" s="130">
        <f t="shared" si="74"/>
        <v>0</v>
      </c>
      <c r="N116" s="11"/>
      <c r="O116" s="55"/>
      <c r="P116" s="55"/>
      <c r="Q116" s="55"/>
      <c r="R116" s="55"/>
      <c r="S116" s="130">
        <f t="shared" si="75"/>
        <v>0</v>
      </c>
      <c r="T116" s="25"/>
      <c r="U116" s="149">
        <f t="shared" si="76"/>
        <v>0</v>
      </c>
      <c r="V116" s="30" t="str">
        <f>IF(U116='Detailed Budget'!I116," ","Error!")</f>
        <v xml:space="preserve"> </v>
      </c>
    </row>
    <row r="117" spans="1:22" s="115" customFormat="1" ht="22.5" customHeight="1" x14ac:dyDescent="0.2">
      <c r="A117" s="103" t="str">
        <f>'Detailed Budget'!A117</f>
        <v>Subtotal Output 2</v>
      </c>
      <c r="B117" s="11"/>
      <c r="C117" s="104"/>
      <c r="D117" s="104"/>
      <c r="E117" s="104">
        <f>SUM(E94:E116)</f>
        <v>0</v>
      </c>
      <c r="F117" s="104">
        <f>SUM(F94:F116)</f>
        <v>414000</v>
      </c>
      <c r="G117" s="140">
        <f>SUM(G94:G116)</f>
        <v>414000</v>
      </c>
      <c r="H117" s="11"/>
      <c r="I117" s="104">
        <f>SUM(I94:I116)</f>
        <v>0</v>
      </c>
      <c r="J117" s="104">
        <f>SUM(J94:J116)</f>
        <v>0</v>
      </c>
      <c r="K117" s="104">
        <f>SUM(K94:K116)</f>
        <v>1000000</v>
      </c>
      <c r="L117" s="104">
        <f>SUM(L94:L116)</f>
        <v>470000</v>
      </c>
      <c r="M117" s="134">
        <f>SUM(M94:M116)</f>
        <v>1470000</v>
      </c>
      <c r="N117" s="11"/>
      <c r="O117" s="104">
        <f>SUM(O94:O116)</f>
        <v>810000</v>
      </c>
      <c r="P117" s="104">
        <f>SUM(P94:P116)</f>
        <v>0</v>
      </c>
      <c r="Q117" s="104">
        <f>SUM(Q94:Q116)</f>
        <v>0</v>
      </c>
      <c r="R117" s="104">
        <f>SUM(R94:R116)</f>
        <v>0</v>
      </c>
      <c r="S117" s="134">
        <f>SUM(S94:S116)</f>
        <v>810000</v>
      </c>
      <c r="T117" s="25"/>
      <c r="U117" s="107">
        <f>SUM(U94:U116)</f>
        <v>2694000</v>
      </c>
      <c r="V117" s="30" t="str">
        <f>IF(U117='Detailed Budget'!I117," ","Error!")</f>
        <v>Error!</v>
      </c>
    </row>
    <row r="118" spans="1:22" ht="18" customHeight="1" x14ac:dyDescent="0.2">
      <c r="A118" s="50" t="s">
        <v>88</v>
      </c>
      <c r="B118" s="11"/>
      <c r="C118" s="52"/>
      <c r="D118" s="52"/>
      <c r="E118" s="52">
        <f>SUM(E117+E93)</f>
        <v>0</v>
      </c>
      <c r="F118" s="52">
        <f>SUM(F117+F93)</f>
        <v>1844000</v>
      </c>
      <c r="G118" s="136">
        <f>SUM(G117+G93)</f>
        <v>1844000</v>
      </c>
      <c r="H118" s="11"/>
      <c r="I118" s="52">
        <f>SUM(I117+I93)</f>
        <v>150000</v>
      </c>
      <c r="J118" s="52">
        <f>SUM(J117+J93)</f>
        <v>0</v>
      </c>
      <c r="K118" s="52">
        <f>SUM(K117+K93)</f>
        <v>1060000</v>
      </c>
      <c r="L118" s="52">
        <f>SUM(L117+L93)</f>
        <v>470000</v>
      </c>
      <c r="M118" s="131">
        <f>SUM(M117+M93)</f>
        <v>1680000</v>
      </c>
      <c r="N118" s="11"/>
      <c r="O118" s="52">
        <f>SUM(O117+O93)</f>
        <v>840000</v>
      </c>
      <c r="P118" s="52">
        <f>SUM(P117+P93)</f>
        <v>0</v>
      </c>
      <c r="Q118" s="52">
        <f>SUM(Q117+Q93)</f>
        <v>0</v>
      </c>
      <c r="R118" s="52">
        <f>SUM(R117+R93)</f>
        <v>0</v>
      </c>
      <c r="S118" s="131">
        <f>SUM(S117+S93)</f>
        <v>840000</v>
      </c>
      <c r="T118" s="25"/>
      <c r="U118" s="105">
        <f>SUM(U117+U93)</f>
        <v>4364000</v>
      </c>
      <c r="V118" s="30" t="str">
        <f>IF(U118='Detailed Budget'!I118," ","Error!")</f>
        <v>Error!</v>
      </c>
    </row>
    <row r="119" spans="1:22" x14ac:dyDescent="0.2">
      <c r="A119" s="113"/>
      <c r="B119" s="11"/>
      <c r="C119" s="71"/>
      <c r="D119" s="71"/>
      <c r="E119" s="71"/>
      <c r="F119" s="55"/>
      <c r="G119" s="139"/>
      <c r="H119" s="11"/>
      <c r="I119" s="86"/>
      <c r="J119" s="86"/>
      <c r="K119" s="86"/>
      <c r="L119" s="86"/>
      <c r="M119" s="133"/>
      <c r="N119" s="11"/>
      <c r="O119" s="86"/>
      <c r="P119" s="86"/>
      <c r="Q119" s="86"/>
      <c r="R119" s="86"/>
      <c r="S119" s="133"/>
      <c r="T119" s="25"/>
      <c r="U119" s="150"/>
      <c r="V119" s="30" t="str">
        <f>IF(U119='Detailed Budget'!I119," ","Error!")</f>
        <v xml:space="preserve"> </v>
      </c>
    </row>
    <row r="120" spans="1:22" x14ac:dyDescent="0.2">
      <c r="A120" s="111" t="str">
        <f>'Detailed Budget'!A120</f>
        <v>H3. Monitoring and Evaluation</v>
      </c>
      <c r="B120" s="11"/>
      <c r="C120" s="124"/>
      <c r="D120" s="124"/>
      <c r="E120" s="124"/>
      <c r="F120" s="160"/>
      <c r="G120" s="135">
        <f t="shared" ref="G120:G130" si="77">SUM(C120:F120)</f>
        <v>0</v>
      </c>
      <c r="H120" s="11"/>
      <c r="I120" s="90"/>
      <c r="J120" s="90"/>
      <c r="K120" s="90"/>
      <c r="L120" s="90"/>
      <c r="M120" s="130">
        <f t="shared" ref="M120:M130" si="78">SUM(I120:L120)</f>
        <v>0</v>
      </c>
      <c r="N120" s="11"/>
      <c r="O120" s="90"/>
      <c r="P120" s="90"/>
      <c r="Q120" s="90"/>
      <c r="R120" s="90"/>
      <c r="S120" s="130">
        <f t="shared" ref="S120:S129" si="79">SUM(O120:R120)</f>
        <v>0</v>
      </c>
      <c r="T120" s="25"/>
      <c r="U120" s="151"/>
      <c r="V120" s="30" t="str">
        <f>IF(U120='Detailed Budget'!I120," ","Error!")</f>
        <v xml:space="preserve"> </v>
      </c>
    </row>
    <row r="121" spans="1:22" x14ac:dyDescent="0.2">
      <c r="A121" s="125" t="str">
        <f>'Detailed Budget'!A121:A134</f>
        <v>baseline survey</v>
      </c>
      <c r="B121" s="11"/>
      <c r="C121" s="46"/>
      <c r="D121" s="46"/>
      <c r="E121" s="46"/>
      <c r="F121" s="156">
        <f>'Detailed Budget'!F121</f>
        <v>0</v>
      </c>
      <c r="G121" s="135">
        <f t="shared" si="77"/>
        <v>0</v>
      </c>
      <c r="H121" s="11"/>
      <c r="I121" s="55"/>
      <c r="J121" s="55"/>
      <c r="K121" s="55"/>
      <c r="L121" s="55"/>
      <c r="M121" s="130">
        <f t="shared" si="78"/>
        <v>0</v>
      </c>
      <c r="N121" s="11"/>
      <c r="O121" s="55"/>
      <c r="P121" s="55"/>
      <c r="Q121" s="55"/>
      <c r="R121" s="55"/>
      <c r="S121" s="130">
        <f t="shared" si="79"/>
        <v>0</v>
      </c>
      <c r="T121" s="25"/>
      <c r="U121" s="149">
        <f t="shared" ref="U121:U130" si="80">G121+M121+S121</f>
        <v>0</v>
      </c>
      <c r="V121" s="30" t="str">
        <f>IF(U121='Detailed Budget'!I121," ","Error!")</f>
        <v xml:space="preserve"> </v>
      </c>
    </row>
    <row r="122" spans="1:22" x14ac:dyDescent="0.2">
      <c r="A122" s="125" t="str">
        <f>'Detailed Budget'!A122:A135</f>
        <v>Monthly monitoring visit</v>
      </c>
      <c r="B122" s="11"/>
      <c r="C122" s="46"/>
      <c r="D122" s="46"/>
      <c r="E122" s="46"/>
      <c r="F122" s="156">
        <f>'Detailed Budget'!F122</f>
        <v>54000</v>
      </c>
      <c r="G122" s="135">
        <f t="shared" si="77"/>
        <v>54000</v>
      </c>
      <c r="H122" s="11"/>
      <c r="I122" s="55"/>
      <c r="J122" s="55"/>
      <c r="K122" s="55"/>
      <c r="L122" s="55"/>
      <c r="M122" s="130">
        <f t="shared" si="78"/>
        <v>0</v>
      </c>
      <c r="N122" s="11"/>
      <c r="O122" s="55"/>
      <c r="P122" s="55"/>
      <c r="Q122" s="55"/>
      <c r="R122" s="55"/>
      <c r="S122" s="130">
        <f t="shared" si="79"/>
        <v>0</v>
      </c>
      <c r="T122" s="25"/>
      <c r="U122" s="149">
        <f t="shared" si="80"/>
        <v>54000</v>
      </c>
      <c r="V122" s="30" t="str">
        <f>IF(U122='Detailed Budget'!I122," ","Error!")</f>
        <v>Error!</v>
      </c>
    </row>
    <row r="123" spans="1:22" x14ac:dyDescent="0.2">
      <c r="A123" s="125" t="str">
        <f>'Detailed Budget'!A123:A136</f>
        <v>quartery review meetings</v>
      </c>
      <c r="B123" s="11"/>
      <c r="C123" s="46"/>
      <c r="D123" s="46"/>
      <c r="E123" s="46"/>
      <c r="F123" s="156">
        <f>'Detailed Budget'!F123</f>
        <v>150000</v>
      </c>
      <c r="G123" s="135">
        <f t="shared" si="77"/>
        <v>150000</v>
      </c>
      <c r="H123" s="11"/>
      <c r="I123" s="55"/>
      <c r="J123" s="55"/>
      <c r="K123" s="55"/>
      <c r="L123" s="55"/>
      <c r="M123" s="130">
        <f t="shared" si="78"/>
        <v>0</v>
      </c>
      <c r="N123" s="11"/>
      <c r="O123" s="55"/>
      <c r="P123" s="55"/>
      <c r="Q123" s="55"/>
      <c r="R123" s="55"/>
      <c r="S123" s="130">
        <f t="shared" si="79"/>
        <v>0</v>
      </c>
      <c r="T123" s="25"/>
      <c r="U123" s="149">
        <f t="shared" si="80"/>
        <v>150000</v>
      </c>
      <c r="V123" s="30" t="str">
        <f>IF(U123='Detailed Budget'!I123," ","Error!")</f>
        <v>Error!</v>
      </c>
    </row>
    <row r="124" spans="1:22" x14ac:dyDescent="0.2">
      <c r="A124" s="125" t="str">
        <f>'Detailed Budget'!A124:A137</f>
        <v>annual review meetings</v>
      </c>
      <c r="B124" s="11"/>
      <c r="C124" s="46"/>
      <c r="D124" s="46"/>
      <c r="E124" s="46"/>
      <c r="F124" s="156">
        <f>'Detailed Budget'!F124</f>
        <v>0</v>
      </c>
      <c r="G124" s="135">
        <f t="shared" si="77"/>
        <v>0</v>
      </c>
      <c r="H124" s="11"/>
      <c r="I124" s="55"/>
      <c r="J124" s="55"/>
      <c r="K124" s="55"/>
      <c r="L124" s="55"/>
      <c r="M124" s="130">
        <f t="shared" si="78"/>
        <v>0</v>
      </c>
      <c r="N124" s="11"/>
      <c r="O124" s="55"/>
      <c r="P124" s="55"/>
      <c r="Q124" s="55"/>
      <c r="R124" s="55"/>
      <c r="S124" s="130">
        <f t="shared" si="79"/>
        <v>0</v>
      </c>
      <c r="T124" s="25"/>
      <c r="U124" s="149">
        <f t="shared" si="80"/>
        <v>0</v>
      </c>
      <c r="V124" s="30" t="str">
        <f>IF(U124='Detailed Budget'!I124," ","Error!")</f>
        <v>Error!</v>
      </c>
    </row>
    <row r="125" spans="1:22" x14ac:dyDescent="0.2">
      <c r="A125" s="125" t="str">
        <f>'Detailed Budget'!A125:A138</f>
        <v>auditing</v>
      </c>
      <c r="B125" s="11"/>
      <c r="C125" s="46"/>
      <c r="D125" s="46"/>
      <c r="E125" s="46"/>
      <c r="F125" s="156">
        <f>'Detailed Budget'!F125</f>
        <v>0</v>
      </c>
      <c r="G125" s="135">
        <f t="shared" si="77"/>
        <v>0</v>
      </c>
      <c r="H125" s="11"/>
      <c r="I125" s="55"/>
      <c r="J125" s="55"/>
      <c r="K125" s="55"/>
      <c r="L125" s="55"/>
      <c r="M125" s="130">
        <f>SUM(I125:L125)</f>
        <v>0</v>
      </c>
      <c r="N125" s="11"/>
      <c r="O125" s="55"/>
      <c r="P125" s="55"/>
      <c r="Q125" s="55"/>
      <c r="R125" s="55"/>
      <c r="S125" s="130">
        <f t="shared" si="79"/>
        <v>0</v>
      </c>
      <c r="T125" s="25"/>
      <c r="U125" s="149">
        <f>G125+M125+S125</f>
        <v>0</v>
      </c>
      <c r="V125" s="30" t="str">
        <f>IF(U125='Detailed Budget'!I125," ","Error!")</f>
        <v>Error!</v>
      </c>
    </row>
    <row r="126" spans="1:22" x14ac:dyDescent="0.2">
      <c r="A126" s="125" t="str">
        <f>'Detailed Budget'!A126:A139</f>
        <v>annual report writing</v>
      </c>
      <c r="B126" s="11"/>
      <c r="C126" s="46"/>
      <c r="D126" s="46"/>
      <c r="E126" s="46"/>
      <c r="F126" s="156">
        <f>'Detailed Budget'!F126</f>
        <v>0</v>
      </c>
      <c r="G126" s="135">
        <f t="shared" si="77"/>
        <v>0</v>
      </c>
      <c r="H126" s="11"/>
      <c r="I126" s="55"/>
      <c r="J126" s="55"/>
      <c r="K126" s="55"/>
      <c r="L126" s="55"/>
      <c r="M126" s="130">
        <f t="shared" si="78"/>
        <v>0</v>
      </c>
      <c r="N126" s="11"/>
      <c r="O126" s="55"/>
      <c r="P126" s="55"/>
      <c r="Q126" s="55"/>
      <c r="R126" s="55"/>
      <c r="S126" s="130">
        <f t="shared" si="79"/>
        <v>0</v>
      </c>
      <c r="T126" s="25"/>
      <c r="U126" s="149">
        <f t="shared" si="80"/>
        <v>0</v>
      </c>
      <c r="V126" s="30" t="str">
        <f>IF(U126='Detailed Budget'!I126," ","Error!")</f>
        <v>Error!</v>
      </c>
    </row>
    <row r="127" spans="1:22" x14ac:dyDescent="0.2">
      <c r="A127" s="125">
        <f>'Detailed Budget'!A127:A140</f>
        <v>0</v>
      </c>
      <c r="B127" s="11"/>
      <c r="C127" s="46"/>
      <c r="D127" s="46"/>
      <c r="E127" s="46"/>
      <c r="F127" s="156">
        <f>'Detailed Budget'!F127</f>
        <v>0</v>
      </c>
      <c r="G127" s="135">
        <f t="shared" si="77"/>
        <v>0</v>
      </c>
      <c r="H127" s="11"/>
      <c r="I127" s="55"/>
      <c r="J127" s="55"/>
      <c r="K127" s="55"/>
      <c r="L127" s="55"/>
      <c r="M127" s="130">
        <f t="shared" si="78"/>
        <v>0</v>
      </c>
      <c r="N127" s="11"/>
      <c r="O127" s="55"/>
      <c r="P127" s="55"/>
      <c r="Q127" s="55"/>
      <c r="R127" s="55"/>
      <c r="S127" s="130">
        <f t="shared" si="79"/>
        <v>0</v>
      </c>
      <c r="T127" s="25"/>
      <c r="U127" s="149">
        <f t="shared" si="80"/>
        <v>0</v>
      </c>
      <c r="V127" s="30" t="str">
        <f>IF(U127='Detailed Budget'!I127," ","Error!")</f>
        <v xml:space="preserve"> </v>
      </c>
    </row>
    <row r="128" spans="1:22" x14ac:dyDescent="0.2">
      <c r="A128" s="125">
        <f>'Detailed Budget'!A128:A141</f>
        <v>0</v>
      </c>
      <c r="B128" s="11"/>
      <c r="C128" s="46"/>
      <c r="D128" s="46"/>
      <c r="E128" s="46"/>
      <c r="F128" s="156">
        <f>'Detailed Budget'!F128</f>
        <v>0</v>
      </c>
      <c r="G128" s="135">
        <f t="shared" si="77"/>
        <v>0</v>
      </c>
      <c r="H128" s="11"/>
      <c r="I128" s="55"/>
      <c r="J128" s="55"/>
      <c r="K128" s="55"/>
      <c r="L128" s="55"/>
      <c r="M128" s="130">
        <f t="shared" si="78"/>
        <v>0</v>
      </c>
      <c r="N128" s="11"/>
      <c r="O128" s="55"/>
      <c r="P128" s="55"/>
      <c r="Q128" s="55"/>
      <c r="R128" s="55"/>
      <c r="S128" s="130">
        <f t="shared" si="79"/>
        <v>0</v>
      </c>
      <c r="T128" s="25"/>
      <c r="U128" s="149">
        <f t="shared" si="80"/>
        <v>0</v>
      </c>
      <c r="V128" s="30" t="str">
        <f>IF(U128='Detailed Budget'!I128," ","Error!")</f>
        <v xml:space="preserve"> </v>
      </c>
    </row>
    <row r="129" spans="1:22" x14ac:dyDescent="0.2">
      <c r="A129" s="125">
        <f>'Detailed Budget'!A129:A142</f>
        <v>0</v>
      </c>
      <c r="B129" s="11"/>
      <c r="C129" s="46"/>
      <c r="D129" s="46"/>
      <c r="E129" s="46"/>
      <c r="F129" s="156">
        <f>'Detailed Budget'!F129</f>
        <v>0</v>
      </c>
      <c r="G129" s="135">
        <f t="shared" si="77"/>
        <v>0</v>
      </c>
      <c r="H129" s="11"/>
      <c r="I129" s="55"/>
      <c r="J129" s="55"/>
      <c r="K129" s="55"/>
      <c r="L129" s="55"/>
      <c r="M129" s="130">
        <f t="shared" si="78"/>
        <v>0</v>
      </c>
      <c r="N129" s="11"/>
      <c r="O129" s="55"/>
      <c r="P129" s="55"/>
      <c r="Q129" s="55"/>
      <c r="R129" s="55"/>
      <c r="S129" s="130">
        <f t="shared" si="79"/>
        <v>0</v>
      </c>
      <c r="T129" s="25"/>
      <c r="U129" s="149">
        <f t="shared" si="80"/>
        <v>0</v>
      </c>
      <c r="V129" s="30" t="str">
        <f>IF(U129='Detailed Budget'!I129," ","Error!")</f>
        <v xml:space="preserve"> </v>
      </c>
    </row>
    <row r="130" spans="1:22" x14ac:dyDescent="0.2">
      <c r="A130" s="125">
        <f>'Detailed Budget'!A130:A143</f>
        <v>0</v>
      </c>
      <c r="B130" s="11"/>
      <c r="C130" s="46"/>
      <c r="D130" s="46"/>
      <c r="E130" s="46"/>
      <c r="F130" s="156">
        <f>'Detailed Budget'!F130</f>
        <v>0</v>
      </c>
      <c r="G130" s="135">
        <f t="shared" si="77"/>
        <v>0</v>
      </c>
      <c r="H130" s="11"/>
      <c r="I130" s="55"/>
      <c r="J130" s="55"/>
      <c r="K130" s="55"/>
      <c r="L130" s="55"/>
      <c r="M130" s="130">
        <f t="shared" si="78"/>
        <v>0</v>
      </c>
      <c r="N130" s="11"/>
      <c r="O130" s="55"/>
      <c r="P130" s="55"/>
      <c r="Q130" s="55"/>
      <c r="R130" s="55"/>
      <c r="S130" s="130">
        <f>SUM(O130:R130)</f>
        <v>0</v>
      </c>
      <c r="T130" s="25"/>
      <c r="U130" s="149">
        <f t="shared" si="80"/>
        <v>0</v>
      </c>
      <c r="V130" s="30" t="str">
        <f>IF(U130='Detailed Budget'!I130," ","Error!")</f>
        <v xml:space="preserve"> </v>
      </c>
    </row>
    <row r="131" spans="1:22" s="115" customFormat="1" ht="22.5" customHeight="1" x14ac:dyDescent="0.2">
      <c r="A131" s="103" t="str">
        <f>'Detailed Budget'!A131</f>
        <v>Subtotal H3. Monitoring and Evaluation</v>
      </c>
      <c r="B131" s="11"/>
      <c r="C131" s="104">
        <f t="shared" ref="C131" si="81">SUM(C121:C130)</f>
        <v>0</v>
      </c>
      <c r="D131" s="104">
        <f t="shared" ref="D131" si="82">SUM(D121:D130)</f>
        <v>0</v>
      </c>
      <c r="E131" s="104">
        <f t="shared" ref="E131" si="83">SUM(E121:E130)</f>
        <v>0</v>
      </c>
      <c r="F131" s="104">
        <f t="shared" ref="F131:G131" si="84">SUM(F121:F130)</f>
        <v>204000</v>
      </c>
      <c r="G131" s="140">
        <f t="shared" si="84"/>
        <v>204000</v>
      </c>
      <c r="H131" s="11"/>
      <c r="I131" s="104">
        <f>SUM(I121:I130)</f>
        <v>0</v>
      </c>
      <c r="J131" s="104">
        <f t="shared" ref="J131:L131" si="85">SUM(J121:J130)</f>
        <v>0</v>
      </c>
      <c r="K131" s="104">
        <f t="shared" si="85"/>
        <v>0</v>
      </c>
      <c r="L131" s="104">
        <f t="shared" si="85"/>
        <v>0</v>
      </c>
      <c r="M131" s="134">
        <f t="shared" ref="M131" si="86">SUM(M121:M130)</f>
        <v>0</v>
      </c>
      <c r="N131" s="11"/>
      <c r="O131" s="104">
        <f>SUM(O121:O130)</f>
        <v>0</v>
      </c>
      <c r="P131" s="104">
        <f>SUM(P121:P130)</f>
        <v>0</v>
      </c>
      <c r="Q131" s="104">
        <f>SUM(Q121:Q130)</f>
        <v>0</v>
      </c>
      <c r="R131" s="104">
        <f>SUM(R121:R130)</f>
        <v>0</v>
      </c>
      <c r="S131" s="134">
        <f>SUM(S121:S130)</f>
        <v>0</v>
      </c>
      <c r="T131" s="25"/>
      <c r="U131" s="107">
        <f>SUM(U121:U130)</f>
        <v>204000</v>
      </c>
      <c r="V131" s="30" t="str">
        <f>IF(U131='Detailed Budget'!I131," ","Error!")</f>
        <v>Error!</v>
      </c>
    </row>
    <row r="132" spans="1:22" s="116" customFormat="1" x14ac:dyDescent="0.2">
      <c r="A132" s="111"/>
      <c r="B132" s="11"/>
      <c r="C132" s="11"/>
      <c r="D132" s="11"/>
      <c r="E132" s="11"/>
      <c r="F132" s="13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29"/>
      <c r="V132" s="30" t="str">
        <f>IF(U132='Detailed Budget'!I132," ","Error!")</f>
        <v xml:space="preserve"> </v>
      </c>
    </row>
    <row r="133" spans="1:22" ht="20.25" customHeight="1" x14ac:dyDescent="0.2">
      <c r="A133" s="92" t="s">
        <v>40</v>
      </c>
      <c r="B133" s="11"/>
      <c r="C133" s="95">
        <f>C131+C118+C69</f>
        <v>0</v>
      </c>
      <c r="D133" s="95">
        <f>D131+D118+D69</f>
        <v>0</v>
      </c>
      <c r="E133" s="95">
        <f>E131+E118+E69</f>
        <v>0</v>
      </c>
      <c r="F133" s="95">
        <f>F131+F118+F69</f>
        <v>2550599.8199999998</v>
      </c>
      <c r="G133" s="131">
        <f>G131+G118+G69</f>
        <v>2550599.8199999998</v>
      </c>
      <c r="H133" s="11"/>
      <c r="I133" s="95">
        <f>I131+I118+I69</f>
        <v>564075</v>
      </c>
      <c r="J133" s="95">
        <f>J131+J118+J69</f>
        <v>414075</v>
      </c>
      <c r="K133" s="95">
        <f>K131+K118+K69</f>
        <v>1474075</v>
      </c>
      <c r="L133" s="95">
        <f>L131+L118+L69</f>
        <v>884075</v>
      </c>
      <c r="M133" s="134">
        <f>M131+M118+M69</f>
        <v>3336300</v>
      </c>
      <c r="N133" s="11"/>
      <c r="O133" s="95">
        <f>O131+O118+O69</f>
        <v>1082474.929125</v>
      </c>
      <c r="P133" s="95">
        <f>P131+P118+P69</f>
        <v>80824.976374999998</v>
      </c>
      <c r="Q133" s="95">
        <f>Q131+Q118+Q69</f>
        <v>0</v>
      </c>
      <c r="R133" s="95">
        <f>R131+R118+R69</f>
        <v>0</v>
      </c>
      <c r="S133" s="134">
        <f>S131+S118+S69</f>
        <v>1163299.9054999999</v>
      </c>
      <c r="T133" s="25"/>
      <c r="U133" s="149">
        <f>U131+U118+U69</f>
        <v>7050199.7255000006</v>
      </c>
      <c r="V133" s="30" t="str">
        <f>IF(U133='Detailed Budget'!I133," ","Error!")</f>
        <v>Error!</v>
      </c>
    </row>
    <row r="134" spans="1:22" x14ac:dyDescent="0.2">
      <c r="A134" s="64"/>
      <c r="B134" s="11"/>
      <c r="C134" s="11"/>
      <c r="D134" s="11"/>
      <c r="E134" s="11"/>
      <c r="F134" s="13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29"/>
      <c r="V134" s="30" t="str">
        <f>IF(U134='Detailed Budget'!I134," ","Error!")</f>
        <v xml:space="preserve"> </v>
      </c>
    </row>
    <row r="135" spans="1:22" ht="18" customHeight="1" x14ac:dyDescent="0.2">
      <c r="A135" s="92" t="s">
        <v>41</v>
      </c>
      <c r="B135" s="11"/>
      <c r="C135" s="95">
        <f>C26+C31+C40+C43+C48+C51+C54+C133</f>
        <v>0</v>
      </c>
      <c r="D135" s="95">
        <f>D26+D31+D40+D43+D48+D51+D54+D133</f>
        <v>0</v>
      </c>
      <c r="E135" s="95">
        <f>E26+E31+E40+E43+E48+E51+E54+E133</f>
        <v>0</v>
      </c>
      <c r="F135" s="95">
        <f>F26+F31+F40+F43+F48+F51+F54+F133</f>
        <v>5216199.82</v>
      </c>
      <c r="G135" s="131">
        <f>G26+G31+G40+G43+G48+G51+G54+G133</f>
        <v>5216199.82</v>
      </c>
      <c r="H135" s="11"/>
      <c r="I135" s="95">
        <f>I26+I31+I40+I43+I48+I51+I54+I133</f>
        <v>1876275</v>
      </c>
      <c r="J135" s="95">
        <f>J26+J31+J40+J43+J48+J51+J54+J133</f>
        <v>2642275</v>
      </c>
      <c r="K135" s="95">
        <f>K26+K31+K40+K43+K48+K51+K54+K133</f>
        <v>2786275</v>
      </c>
      <c r="L135" s="95">
        <f>L26+L31+L40+L43+L48+L51+L54+L133</f>
        <v>2196275</v>
      </c>
      <c r="M135" s="134">
        <f>M26+M31+M40+M43+M48+M51+M54+M133</f>
        <v>9501100</v>
      </c>
      <c r="N135" s="11"/>
      <c r="O135" s="95">
        <f>O26+O31+O40+O43+O48+O51+O54+O133</f>
        <v>1738574.929125</v>
      </c>
      <c r="P135" s="95">
        <f>P26+P31+P40+P43+P48+P51+P54+P133</f>
        <v>299524.97637499997</v>
      </c>
      <c r="Q135" s="95">
        <f>Q26+Q31+Q40+Q43+Q48+Q51+Q54+Q133</f>
        <v>0</v>
      </c>
      <c r="R135" s="95">
        <f>R26+R31+R40+R43+R48+R51+R54+R133</f>
        <v>0</v>
      </c>
      <c r="S135" s="134">
        <f>S26+S31+S40+S43+S48+S51+S54+S133</f>
        <v>2038099.9054999999</v>
      </c>
      <c r="T135" s="25"/>
      <c r="U135" s="149">
        <f>U26+U31+U40+U43+U48+U51+U54+U133</f>
        <v>16755399.725500001</v>
      </c>
      <c r="V135" s="30" t="str">
        <f>IF(U135='Detailed Budget'!I135," ","Error!")</f>
        <v>Error!</v>
      </c>
    </row>
    <row r="136" spans="1:22" x14ac:dyDescent="0.2">
      <c r="A136" s="46"/>
      <c r="B136" s="11"/>
      <c r="C136" s="11"/>
      <c r="D136" s="11"/>
      <c r="E136" s="11"/>
      <c r="F136" s="13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29"/>
      <c r="V136" s="30" t="str">
        <f>IF(U136='Detailed Budget'!I136," ","Error!")</f>
        <v xml:space="preserve"> </v>
      </c>
    </row>
    <row r="137" spans="1:22" ht="15.75" customHeight="1" x14ac:dyDescent="0.2">
      <c r="A137" s="92" t="s">
        <v>44</v>
      </c>
      <c r="B137" s="11"/>
      <c r="C137" s="95">
        <f>(C135-C43)*0/100</f>
        <v>0</v>
      </c>
      <c r="D137" s="95">
        <f>(D135-D43)*0/100</f>
        <v>0</v>
      </c>
      <c r="E137" s="95">
        <f>(E135-E43)*0/100</f>
        <v>0</v>
      </c>
      <c r="F137" s="95">
        <f>(F135-F43)*0/100</f>
        <v>0</v>
      </c>
      <c r="G137" s="131">
        <f>(G135-G43)*0/100</f>
        <v>0</v>
      </c>
      <c r="H137" s="11"/>
      <c r="I137" s="95">
        <f>(I135-I43)*0/100</f>
        <v>0</v>
      </c>
      <c r="J137" s="95">
        <f>(J135-J43)*0/100</f>
        <v>0</v>
      </c>
      <c r="K137" s="95">
        <f>(K135-K43)*0/100</f>
        <v>0</v>
      </c>
      <c r="L137" s="95">
        <f>(L135-L43)*0/100</f>
        <v>0</v>
      </c>
      <c r="M137" s="134">
        <f>(M135-M43)*0/100</f>
        <v>0</v>
      </c>
      <c r="N137" s="11"/>
      <c r="O137" s="95">
        <f>(O135-O43)*0/100</f>
        <v>0</v>
      </c>
      <c r="P137" s="95">
        <f>(P135-P43)*0/100</f>
        <v>0</v>
      </c>
      <c r="Q137" s="95">
        <f>(Q135-Q43)*0/100</f>
        <v>0</v>
      </c>
      <c r="R137" s="95">
        <f>(R135-R43)*0/100</f>
        <v>0</v>
      </c>
      <c r="S137" s="134">
        <f>(S135-S43)*0/100</f>
        <v>0</v>
      </c>
      <c r="T137" s="25"/>
      <c r="U137" s="149">
        <f>(U135-U43)*0/100</f>
        <v>0</v>
      </c>
      <c r="V137" s="30" t="str">
        <f>IF(U137='Detailed Budget'!I137," ","Error!")</f>
        <v xml:space="preserve"> </v>
      </c>
    </row>
    <row r="138" spans="1:22" x14ac:dyDescent="0.2">
      <c r="A138" s="46"/>
      <c r="B138" s="11"/>
      <c r="C138" s="11"/>
      <c r="D138" s="11"/>
      <c r="E138" s="11"/>
      <c r="F138" s="13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29"/>
      <c r="V138" s="30" t="str">
        <f>IF(U138='Detailed Budget'!I138," ","Error!")</f>
        <v xml:space="preserve"> </v>
      </c>
    </row>
    <row r="139" spans="1:22" ht="30" customHeight="1" x14ac:dyDescent="0.2">
      <c r="A139" s="181" t="s">
        <v>42</v>
      </c>
      <c r="B139" s="21"/>
      <c r="C139" s="182">
        <f t="shared" ref="C139:E139" si="87">C135+C137</f>
        <v>0</v>
      </c>
      <c r="D139" s="182">
        <f t="shared" si="87"/>
        <v>0</v>
      </c>
      <c r="E139" s="182">
        <f t="shared" si="87"/>
        <v>0</v>
      </c>
      <c r="F139" s="182">
        <f>F135+F137</f>
        <v>5216199.82</v>
      </c>
      <c r="G139" s="183">
        <f>G135+G137</f>
        <v>5216199.82</v>
      </c>
      <c r="H139" s="21"/>
      <c r="I139" s="182">
        <f>I135+I137</f>
        <v>1876275</v>
      </c>
      <c r="J139" s="182">
        <f>J135+J137</f>
        <v>2642275</v>
      </c>
      <c r="K139" s="182">
        <f>K135+K137</f>
        <v>2786275</v>
      </c>
      <c r="L139" s="182">
        <f>L135+L137</f>
        <v>2196275</v>
      </c>
      <c r="M139" s="184">
        <f>M135+M137</f>
        <v>9501100</v>
      </c>
      <c r="N139" s="11"/>
      <c r="O139" s="182">
        <f>O135+O137</f>
        <v>1738574.929125</v>
      </c>
      <c r="P139" s="182">
        <f>P135+P137</f>
        <v>299524.97637499997</v>
      </c>
      <c r="Q139" s="182">
        <f>Q135+Q137</f>
        <v>0</v>
      </c>
      <c r="R139" s="182">
        <f>R135+R137</f>
        <v>0</v>
      </c>
      <c r="S139" s="184">
        <f>S135+S137</f>
        <v>2038099.9054999999</v>
      </c>
      <c r="T139" s="25"/>
      <c r="U139" s="185">
        <f>U135+U137</f>
        <v>16755399.725500001</v>
      </c>
      <c r="V139" s="30" t="str">
        <f>IF(U139='Detailed Budget'!I139," ","Error!")</f>
        <v>Error!</v>
      </c>
    </row>
    <row r="140" spans="1:22" ht="25.5" customHeight="1" x14ac:dyDescent="0.25">
      <c r="A140" s="186"/>
      <c r="B140" s="187"/>
      <c r="C140" s="188"/>
      <c r="D140" s="188"/>
      <c r="E140" s="188"/>
      <c r="F140" s="189"/>
      <c r="G140" s="187"/>
      <c r="H140" s="187"/>
      <c r="I140" s="187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  <c r="T140" s="189"/>
      <c r="U140" s="190"/>
    </row>
  </sheetData>
  <mergeCells count="38">
    <mergeCell ref="U2:U6"/>
    <mergeCell ref="V2:V6"/>
    <mergeCell ref="D5:K5"/>
    <mergeCell ref="D6:K6"/>
    <mergeCell ref="N4:S4"/>
    <mergeCell ref="N5:S5"/>
    <mergeCell ref="N6:S6"/>
    <mergeCell ref="M1:R1"/>
    <mergeCell ref="D2:K2"/>
    <mergeCell ref="D3:K3"/>
    <mergeCell ref="N2:S2"/>
    <mergeCell ref="N3:S3"/>
    <mergeCell ref="U8:U10"/>
    <mergeCell ref="G8:G10"/>
    <mergeCell ref="M8:M10"/>
    <mergeCell ref="S8:S10"/>
    <mergeCell ref="D9:D10"/>
    <mergeCell ref="C8:F8"/>
    <mergeCell ref="P9:P10"/>
    <mergeCell ref="Q9:Q10"/>
    <mergeCell ref="R9:R10"/>
    <mergeCell ref="I9:I10"/>
    <mergeCell ref="J9:J10"/>
    <mergeCell ref="K9:K10"/>
    <mergeCell ref="L9:L10"/>
    <mergeCell ref="O9:O10"/>
    <mergeCell ref="O8:R8"/>
    <mergeCell ref="A1:C1"/>
    <mergeCell ref="A2:C2"/>
    <mergeCell ref="A3:C3"/>
    <mergeCell ref="D1:K1"/>
    <mergeCell ref="F9:F10"/>
    <mergeCell ref="A8:A10"/>
    <mergeCell ref="C9:C10"/>
    <mergeCell ref="I8:L8"/>
    <mergeCell ref="E9:E10"/>
    <mergeCell ref="A4:B6"/>
    <mergeCell ref="D4:K4"/>
  </mergeCells>
  <conditionalFormatting sqref="V12:V139">
    <cfRule type="containsText" dxfId="0" priority="1" operator="containsText" text="Error!">
      <formula>NOT(ISERROR(SEARCH("Error!",V12)))</formula>
    </cfRule>
  </conditionalFormatting>
  <hyperlinks>
    <hyperlink ref="N6" r:id="rId1" display="kumweyuthi@gmail.com"/>
  </hyperlinks>
  <pageMargins left="0.7" right="0.7" top="0.75" bottom="0.75" header="0.3" footer="0.3"/>
  <pageSetup scale="49" fitToHeight="0" orientation="portrait" r:id="rId2"/>
  <ignoredErrors>
    <ignoredError sqref="G93 M93 S9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3"/>
  <sheetViews>
    <sheetView tabSelected="1" view="pageBreakPreview" zoomScaleNormal="90" zoomScaleSheetLayoutView="100" workbookViewId="0">
      <pane xSplit="1" ySplit="10" topLeftCell="B11" activePane="bottomRight" state="frozen"/>
      <selection activeCell="I115" sqref="I115"/>
      <selection pane="topRight" activeCell="I115" sqref="I115"/>
      <selection pane="bottomLeft" activeCell="I115" sqref="I115"/>
      <selection pane="bottomRight" activeCell="G123" sqref="G123"/>
    </sheetView>
  </sheetViews>
  <sheetFormatPr defaultColWidth="9.140625" defaultRowHeight="12.75" x14ac:dyDescent="0.2"/>
  <cols>
    <col min="1" max="1" width="42.140625" style="14" customWidth="1"/>
    <col min="2" max="3" width="9.7109375" style="14" customWidth="1"/>
    <col min="4" max="4" width="4.5703125" style="14" customWidth="1"/>
    <col min="5" max="5" width="5.42578125" style="19" customWidth="1"/>
    <col min="6" max="6" width="15.7109375" style="7" customWidth="1"/>
    <col min="7" max="8" width="15.7109375" style="20" customWidth="1"/>
    <col min="9" max="9" width="15.7109375" style="14" customWidth="1"/>
    <col min="10" max="10" width="2.5703125" style="14" customWidth="1"/>
    <col min="11" max="11" width="9.140625" style="2"/>
    <col min="12" max="12" width="10" style="2" bestFit="1" customWidth="1"/>
    <col min="13" max="19" width="9.140625" style="2"/>
    <col min="20" max="242" width="9.140625" style="14"/>
    <col min="243" max="243" width="62.85546875" style="14" customWidth="1"/>
    <col min="244" max="244" width="7.140625" style="14" bestFit="1" customWidth="1"/>
    <col min="245" max="245" width="8.28515625" style="14" bestFit="1" customWidth="1"/>
    <col min="246" max="246" width="9.5703125" style="14" customWidth="1"/>
    <col min="247" max="247" width="6.28515625" style="14" bestFit="1" customWidth="1"/>
    <col min="248" max="248" width="11" style="14" customWidth="1"/>
    <col min="249" max="249" width="9.85546875" style="14" customWidth="1"/>
    <col min="250" max="250" width="17" style="14" customWidth="1"/>
    <col min="251" max="251" width="9.85546875" style="14" bestFit="1" customWidth="1"/>
    <col min="252" max="252" width="11.28515625" style="14" bestFit="1" customWidth="1"/>
    <col min="253" max="253" width="10.28515625" style="14" bestFit="1" customWidth="1"/>
    <col min="254" max="254" width="11.85546875" style="14" bestFit="1" customWidth="1"/>
    <col min="255" max="498" width="9.140625" style="14"/>
    <col min="499" max="499" width="62.85546875" style="14" customWidth="1"/>
    <col min="500" max="500" width="7.140625" style="14" bestFit="1" customWidth="1"/>
    <col min="501" max="501" width="8.28515625" style="14" bestFit="1" customWidth="1"/>
    <col min="502" max="502" width="9.5703125" style="14" customWidth="1"/>
    <col min="503" max="503" width="6.28515625" style="14" bestFit="1" customWidth="1"/>
    <col min="504" max="504" width="11" style="14" customWidth="1"/>
    <col min="505" max="505" width="9.85546875" style="14" customWidth="1"/>
    <col min="506" max="506" width="17" style="14" customWidth="1"/>
    <col min="507" max="507" width="9.85546875" style="14" bestFit="1" customWidth="1"/>
    <col min="508" max="508" width="11.28515625" style="14" bestFit="1" customWidth="1"/>
    <col min="509" max="509" width="10.28515625" style="14" bestFit="1" customWidth="1"/>
    <col min="510" max="510" width="11.85546875" style="14" bestFit="1" customWidth="1"/>
    <col min="511" max="754" width="9.140625" style="14"/>
    <col min="755" max="755" width="62.85546875" style="14" customWidth="1"/>
    <col min="756" max="756" width="7.140625" style="14" bestFit="1" customWidth="1"/>
    <col min="757" max="757" width="8.28515625" style="14" bestFit="1" customWidth="1"/>
    <col min="758" max="758" width="9.5703125" style="14" customWidth="1"/>
    <col min="759" max="759" width="6.28515625" style="14" bestFit="1" customWidth="1"/>
    <col min="760" max="760" width="11" style="14" customWidth="1"/>
    <col min="761" max="761" width="9.85546875" style="14" customWidth="1"/>
    <col min="762" max="762" width="17" style="14" customWidth="1"/>
    <col min="763" max="763" width="9.85546875" style="14" bestFit="1" customWidth="1"/>
    <col min="764" max="764" width="11.28515625" style="14" bestFit="1" customWidth="1"/>
    <col min="765" max="765" width="10.28515625" style="14" bestFit="1" customWidth="1"/>
    <col min="766" max="766" width="11.85546875" style="14" bestFit="1" customWidth="1"/>
    <col min="767" max="1010" width="9.140625" style="14"/>
    <col min="1011" max="1011" width="62.85546875" style="14" customWidth="1"/>
    <col min="1012" max="1012" width="7.140625" style="14" bestFit="1" customWidth="1"/>
    <col min="1013" max="1013" width="8.28515625" style="14" bestFit="1" customWidth="1"/>
    <col min="1014" max="1014" width="9.5703125" style="14" customWidth="1"/>
    <col min="1015" max="1015" width="6.28515625" style="14" bestFit="1" customWidth="1"/>
    <col min="1016" max="1016" width="11" style="14" customWidth="1"/>
    <col min="1017" max="1017" width="9.85546875" style="14" customWidth="1"/>
    <col min="1018" max="1018" width="17" style="14" customWidth="1"/>
    <col min="1019" max="1019" width="9.85546875" style="14" bestFit="1" customWidth="1"/>
    <col min="1020" max="1020" width="11.28515625" style="14" bestFit="1" customWidth="1"/>
    <col min="1021" max="1021" width="10.28515625" style="14" bestFit="1" customWidth="1"/>
    <col min="1022" max="1022" width="11.85546875" style="14" bestFit="1" customWidth="1"/>
    <col min="1023" max="1266" width="9.140625" style="14"/>
    <col min="1267" max="1267" width="62.85546875" style="14" customWidth="1"/>
    <col min="1268" max="1268" width="7.140625" style="14" bestFit="1" customWidth="1"/>
    <col min="1269" max="1269" width="8.28515625" style="14" bestFit="1" customWidth="1"/>
    <col min="1270" max="1270" width="9.5703125" style="14" customWidth="1"/>
    <col min="1271" max="1271" width="6.28515625" style="14" bestFit="1" customWidth="1"/>
    <col min="1272" max="1272" width="11" style="14" customWidth="1"/>
    <col min="1273" max="1273" width="9.85546875" style="14" customWidth="1"/>
    <col min="1274" max="1274" width="17" style="14" customWidth="1"/>
    <col min="1275" max="1275" width="9.85546875" style="14" bestFit="1" customWidth="1"/>
    <col min="1276" max="1276" width="11.28515625" style="14" bestFit="1" customWidth="1"/>
    <col min="1277" max="1277" width="10.28515625" style="14" bestFit="1" customWidth="1"/>
    <col min="1278" max="1278" width="11.85546875" style="14" bestFit="1" customWidth="1"/>
    <col min="1279" max="1522" width="9.140625" style="14"/>
    <col min="1523" max="1523" width="62.85546875" style="14" customWidth="1"/>
    <col min="1524" max="1524" width="7.140625" style="14" bestFit="1" customWidth="1"/>
    <col min="1525" max="1525" width="8.28515625" style="14" bestFit="1" customWidth="1"/>
    <col min="1526" max="1526" width="9.5703125" style="14" customWidth="1"/>
    <col min="1527" max="1527" width="6.28515625" style="14" bestFit="1" customWidth="1"/>
    <col min="1528" max="1528" width="11" style="14" customWidth="1"/>
    <col min="1529" max="1529" width="9.85546875" style="14" customWidth="1"/>
    <col min="1530" max="1530" width="17" style="14" customWidth="1"/>
    <col min="1531" max="1531" width="9.85546875" style="14" bestFit="1" customWidth="1"/>
    <col min="1532" max="1532" width="11.28515625" style="14" bestFit="1" customWidth="1"/>
    <col min="1533" max="1533" width="10.28515625" style="14" bestFit="1" customWidth="1"/>
    <col min="1534" max="1534" width="11.85546875" style="14" bestFit="1" customWidth="1"/>
    <col min="1535" max="1778" width="9.140625" style="14"/>
    <col min="1779" max="1779" width="62.85546875" style="14" customWidth="1"/>
    <col min="1780" max="1780" width="7.140625" style="14" bestFit="1" customWidth="1"/>
    <col min="1781" max="1781" width="8.28515625" style="14" bestFit="1" customWidth="1"/>
    <col min="1782" max="1782" width="9.5703125" style="14" customWidth="1"/>
    <col min="1783" max="1783" width="6.28515625" style="14" bestFit="1" customWidth="1"/>
    <col min="1784" max="1784" width="11" style="14" customWidth="1"/>
    <col min="1785" max="1785" width="9.85546875" style="14" customWidth="1"/>
    <col min="1786" max="1786" width="17" style="14" customWidth="1"/>
    <col min="1787" max="1787" width="9.85546875" style="14" bestFit="1" customWidth="1"/>
    <col min="1788" max="1788" width="11.28515625" style="14" bestFit="1" customWidth="1"/>
    <col min="1789" max="1789" width="10.28515625" style="14" bestFit="1" customWidth="1"/>
    <col min="1790" max="1790" width="11.85546875" style="14" bestFit="1" customWidth="1"/>
    <col min="1791" max="2034" width="9.140625" style="14"/>
    <col min="2035" max="2035" width="62.85546875" style="14" customWidth="1"/>
    <col min="2036" max="2036" width="7.140625" style="14" bestFit="1" customWidth="1"/>
    <col min="2037" max="2037" width="8.28515625" style="14" bestFit="1" customWidth="1"/>
    <col min="2038" max="2038" width="9.5703125" style="14" customWidth="1"/>
    <col min="2039" max="2039" width="6.28515625" style="14" bestFit="1" customWidth="1"/>
    <col min="2040" max="2040" width="11" style="14" customWidth="1"/>
    <col min="2041" max="2041" width="9.85546875" style="14" customWidth="1"/>
    <col min="2042" max="2042" width="17" style="14" customWidth="1"/>
    <col min="2043" max="2043" width="9.85546875" style="14" bestFit="1" customWidth="1"/>
    <col min="2044" max="2044" width="11.28515625" style="14" bestFit="1" customWidth="1"/>
    <col min="2045" max="2045" width="10.28515625" style="14" bestFit="1" customWidth="1"/>
    <col min="2046" max="2046" width="11.85546875" style="14" bestFit="1" customWidth="1"/>
    <col min="2047" max="2290" width="9.140625" style="14"/>
    <col min="2291" max="2291" width="62.85546875" style="14" customWidth="1"/>
    <col min="2292" max="2292" width="7.140625" style="14" bestFit="1" customWidth="1"/>
    <col min="2293" max="2293" width="8.28515625" style="14" bestFit="1" customWidth="1"/>
    <col min="2294" max="2294" width="9.5703125" style="14" customWidth="1"/>
    <col min="2295" max="2295" width="6.28515625" style="14" bestFit="1" customWidth="1"/>
    <col min="2296" max="2296" width="11" style="14" customWidth="1"/>
    <col min="2297" max="2297" width="9.85546875" style="14" customWidth="1"/>
    <col min="2298" max="2298" width="17" style="14" customWidth="1"/>
    <col min="2299" max="2299" width="9.85546875" style="14" bestFit="1" customWidth="1"/>
    <col min="2300" max="2300" width="11.28515625" style="14" bestFit="1" customWidth="1"/>
    <col min="2301" max="2301" width="10.28515625" style="14" bestFit="1" customWidth="1"/>
    <col min="2302" max="2302" width="11.85546875" style="14" bestFit="1" customWidth="1"/>
    <col min="2303" max="2546" width="9.140625" style="14"/>
    <col min="2547" max="2547" width="62.85546875" style="14" customWidth="1"/>
    <col min="2548" max="2548" width="7.140625" style="14" bestFit="1" customWidth="1"/>
    <col min="2549" max="2549" width="8.28515625" style="14" bestFit="1" customWidth="1"/>
    <col min="2550" max="2550" width="9.5703125" style="14" customWidth="1"/>
    <col min="2551" max="2551" width="6.28515625" style="14" bestFit="1" customWidth="1"/>
    <col min="2552" max="2552" width="11" style="14" customWidth="1"/>
    <col min="2553" max="2553" width="9.85546875" style="14" customWidth="1"/>
    <col min="2554" max="2554" width="17" style="14" customWidth="1"/>
    <col min="2555" max="2555" width="9.85546875" style="14" bestFit="1" customWidth="1"/>
    <col min="2556" max="2556" width="11.28515625" style="14" bestFit="1" customWidth="1"/>
    <col min="2557" max="2557" width="10.28515625" style="14" bestFit="1" customWidth="1"/>
    <col min="2558" max="2558" width="11.85546875" style="14" bestFit="1" customWidth="1"/>
    <col min="2559" max="2802" width="9.140625" style="14"/>
    <col min="2803" max="2803" width="62.85546875" style="14" customWidth="1"/>
    <col min="2804" max="2804" width="7.140625" style="14" bestFit="1" customWidth="1"/>
    <col min="2805" max="2805" width="8.28515625" style="14" bestFit="1" customWidth="1"/>
    <col min="2806" max="2806" width="9.5703125" style="14" customWidth="1"/>
    <col min="2807" max="2807" width="6.28515625" style="14" bestFit="1" customWidth="1"/>
    <col min="2808" max="2808" width="11" style="14" customWidth="1"/>
    <col min="2809" max="2809" width="9.85546875" style="14" customWidth="1"/>
    <col min="2810" max="2810" width="17" style="14" customWidth="1"/>
    <col min="2811" max="2811" width="9.85546875" style="14" bestFit="1" customWidth="1"/>
    <col min="2812" max="2812" width="11.28515625" style="14" bestFit="1" customWidth="1"/>
    <col min="2813" max="2813" width="10.28515625" style="14" bestFit="1" customWidth="1"/>
    <col min="2814" max="2814" width="11.85546875" style="14" bestFit="1" customWidth="1"/>
    <col min="2815" max="3058" width="9.140625" style="14"/>
    <col min="3059" max="3059" width="62.85546875" style="14" customWidth="1"/>
    <col min="3060" max="3060" width="7.140625" style="14" bestFit="1" customWidth="1"/>
    <col min="3061" max="3061" width="8.28515625" style="14" bestFit="1" customWidth="1"/>
    <col min="3062" max="3062" width="9.5703125" style="14" customWidth="1"/>
    <col min="3063" max="3063" width="6.28515625" style="14" bestFit="1" customWidth="1"/>
    <col min="3064" max="3064" width="11" style="14" customWidth="1"/>
    <col min="3065" max="3065" width="9.85546875" style="14" customWidth="1"/>
    <col min="3066" max="3066" width="17" style="14" customWidth="1"/>
    <col min="3067" max="3067" width="9.85546875" style="14" bestFit="1" customWidth="1"/>
    <col min="3068" max="3068" width="11.28515625" style="14" bestFit="1" customWidth="1"/>
    <col min="3069" max="3069" width="10.28515625" style="14" bestFit="1" customWidth="1"/>
    <col min="3070" max="3070" width="11.85546875" style="14" bestFit="1" customWidth="1"/>
    <col min="3071" max="3314" width="9.140625" style="14"/>
    <col min="3315" max="3315" width="62.85546875" style="14" customWidth="1"/>
    <col min="3316" max="3316" width="7.140625" style="14" bestFit="1" customWidth="1"/>
    <col min="3317" max="3317" width="8.28515625" style="14" bestFit="1" customWidth="1"/>
    <col min="3318" max="3318" width="9.5703125" style="14" customWidth="1"/>
    <col min="3319" max="3319" width="6.28515625" style="14" bestFit="1" customWidth="1"/>
    <col min="3320" max="3320" width="11" style="14" customWidth="1"/>
    <col min="3321" max="3321" width="9.85546875" style="14" customWidth="1"/>
    <col min="3322" max="3322" width="17" style="14" customWidth="1"/>
    <col min="3323" max="3323" width="9.85546875" style="14" bestFit="1" customWidth="1"/>
    <col min="3324" max="3324" width="11.28515625" style="14" bestFit="1" customWidth="1"/>
    <col min="3325" max="3325" width="10.28515625" style="14" bestFit="1" customWidth="1"/>
    <col min="3326" max="3326" width="11.85546875" style="14" bestFit="1" customWidth="1"/>
    <col min="3327" max="3570" width="9.140625" style="14"/>
    <col min="3571" max="3571" width="62.85546875" style="14" customWidth="1"/>
    <col min="3572" max="3572" width="7.140625" style="14" bestFit="1" customWidth="1"/>
    <col min="3573" max="3573" width="8.28515625" style="14" bestFit="1" customWidth="1"/>
    <col min="3574" max="3574" width="9.5703125" style="14" customWidth="1"/>
    <col min="3575" max="3575" width="6.28515625" style="14" bestFit="1" customWidth="1"/>
    <col min="3576" max="3576" width="11" style="14" customWidth="1"/>
    <col min="3577" max="3577" width="9.85546875" style="14" customWidth="1"/>
    <col min="3578" max="3578" width="17" style="14" customWidth="1"/>
    <col min="3579" max="3579" width="9.85546875" style="14" bestFit="1" customWidth="1"/>
    <col min="3580" max="3580" width="11.28515625" style="14" bestFit="1" customWidth="1"/>
    <col min="3581" max="3581" width="10.28515625" style="14" bestFit="1" customWidth="1"/>
    <col min="3582" max="3582" width="11.85546875" style="14" bestFit="1" customWidth="1"/>
    <col min="3583" max="3826" width="9.140625" style="14"/>
    <col min="3827" max="3827" width="62.85546875" style="14" customWidth="1"/>
    <col min="3828" max="3828" width="7.140625" style="14" bestFit="1" customWidth="1"/>
    <col min="3829" max="3829" width="8.28515625" style="14" bestFit="1" customWidth="1"/>
    <col min="3830" max="3830" width="9.5703125" style="14" customWidth="1"/>
    <col min="3831" max="3831" width="6.28515625" style="14" bestFit="1" customWidth="1"/>
    <col min="3832" max="3832" width="11" style="14" customWidth="1"/>
    <col min="3833" max="3833" width="9.85546875" style="14" customWidth="1"/>
    <col min="3834" max="3834" width="17" style="14" customWidth="1"/>
    <col min="3835" max="3835" width="9.85546875" style="14" bestFit="1" customWidth="1"/>
    <col min="3836" max="3836" width="11.28515625" style="14" bestFit="1" customWidth="1"/>
    <col min="3837" max="3837" width="10.28515625" style="14" bestFit="1" customWidth="1"/>
    <col min="3838" max="3838" width="11.85546875" style="14" bestFit="1" customWidth="1"/>
    <col min="3839" max="4082" width="9.140625" style="14"/>
    <col min="4083" max="4083" width="62.85546875" style="14" customWidth="1"/>
    <col min="4084" max="4084" width="7.140625" style="14" bestFit="1" customWidth="1"/>
    <col min="4085" max="4085" width="8.28515625" style="14" bestFit="1" customWidth="1"/>
    <col min="4086" max="4086" width="9.5703125" style="14" customWidth="1"/>
    <col min="4087" max="4087" width="6.28515625" style="14" bestFit="1" customWidth="1"/>
    <col min="4088" max="4088" width="11" style="14" customWidth="1"/>
    <col min="4089" max="4089" width="9.85546875" style="14" customWidth="1"/>
    <col min="4090" max="4090" width="17" style="14" customWidth="1"/>
    <col min="4091" max="4091" width="9.85546875" style="14" bestFit="1" customWidth="1"/>
    <col min="4092" max="4092" width="11.28515625" style="14" bestFit="1" customWidth="1"/>
    <col min="4093" max="4093" width="10.28515625" style="14" bestFit="1" customWidth="1"/>
    <col min="4094" max="4094" width="11.85546875" style="14" bestFit="1" customWidth="1"/>
    <col min="4095" max="4338" width="9.140625" style="14"/>
    <col min="4339" max="4339" width="62.85546875" style="14" customWidth="1"/>
    <col min="4340" max="4340" width="7.140625" style="14" bestFit="1" customWidth="1"/>
    <col min="4341" max="4341" width="8.28515625" style="14" bestFit="1" customWidth="1"/>
    <col min="4342" max="4342" width="9.5703125" style="14" customWidth="1"/>
    <col min="4343" max="4343" width="6.28515625" style="14" bestFit="1" customWidth="1"/>
    <col min="4344" max="4344" width="11" style="14" customWidth="1"/>
    <col min="4345" max="4345" width="9.85546875" style="14" customWidth="1"/>
    <col min="4346" max="4346" width="17" style="14" customWidth="1"/>
    <col min="4347" max="4347" width="9.85546875" style="14" bestFit="1" customWidth="1"/>
    <col min="4348" max="4348" width="11.28515625" style="14" bestFit="1" customWidth="1"/>
    <col min="4349" max="4349" width="10.28515625" style="14" bestFit="1" customWidth="1"/>
    <col min="4350" max="4350" width="11.85546875" style="14" bestFit="1" customWidth="1"/>
    <col min="4351" max="4594" width="9.140625" style="14"/>
    <col min="4595" max="4595" width="62.85546875" style="14" customWidth="1"/>
    <col min="4596" max="4596" width="7.140625" style="14" bestFit="1" customWidth="1"/>
    <col min="4597" max="4597" width="8.28515625" style="14" bestFit="1" customWidth="1"/>
    <col min="4598" max="4598" width="9.5703125" style="14" customWidth="1"/>
    <col min="4599" max="4599" width="6.28515625" style="14" bestFit="1" customWidth="1"/>
    <col min="4600" max="4600" width="11" style="14" customWidth="1"/>
    <col min="4601" max="4601" width="9.85546875" style="14" customWidth="1"/>
    <col min="4602" max="4602" width="17" style="14" customWidth="1"/>
    <col min="4603" max="4603" width="9.85546875" style="14" bestFit="1" customWidth="1"/>
    <col min="4604" max="4604" width="11.28515625" style="14" bestFit="1" customWidth="1"/>
    <col min="4605" max="4605" width="10.28515625" style="14" bestFit="1" customWidth="1"/>
    <col min="4606" max="4606" width="11.85546875" style="14" bestFit="1" customWidth="1"/>
    <col min="4607" max="4850" width="9.140625" style="14"/>
    <col min="4851" max="4851" width="62.85546875" style="14" customWidth="1"/>
    <col min="4852" max="4852" width="7.140625" style="14" bestFit="1" customWidth="1"/>
    <col min="4853" max="4853" width="8.28515625" style="14" bestFit="1" customWidth="1"/>
    <col min="4854" max="4854" width="9.5703125" style="14" customWidth="1"/>
    <col min="4855" max="4855" width="6.28515625" style="14" bestFit="1" customWidth="1"/>
    <col min="4856" max="4856" width="11" style="14" customWidth="1"/>
    <col min="4857" max="4857" width="9.85546875" style="14" customWidth="1"/>
    <col min="4858" max="4858" width="17" style="14" customWidth="1"/>
    <col min="4859" max="4859" width="9.85546875" style="14" bestFit="1" customWidth="1"/>
    <col min="4860" max="4860" width="11.28515625" style="14" bestFit="1" customWidth="1"/>
    <col min="4861" max="4861" width="10.28515625" style="14" bestFit="1" customWidth="1"/>
    <col min="4862" max="4862" width="11.85546875" style="14" bestFit="1" customWidth="1"/>
    <col min="4863" max="5106" width="9.140625" style="14"/>
    <col min="5107" max="5107" width="62.85546875" style="14" customWidth="1"/>
    <col min="5108" max="5108" width="7.140625" style="14" bestFit="1" customWidth="1"/>
    <col min="5109" max="5109" width="8.28515625" style="14" bestFit="1" customWidth="1"/>
    <col min="5110" max="5110" width="9.5703125" style="14" customWidth="1"/>
    <col min="5111" max="5111" width="6.28515625" style="14" bestFit="1" customWidth="1"/>
    <col min="5112" max="5112" width="11" style="14" customWidth="1"/>
    <col min="5113" max="5113" width="9.85546875" style="14" customWidth="1"/>
    <col min="5114" max="5114" width="17" style="14" customWidth="1"/>
    <col min="5115" max="5115" width="9.85546875" style="14" bestFit="1" customWidth="1"/>
    <col min="5116" max="5116" width="11.28515625" style="14" bestFit="1" customWidth="1"/>
    <col min="5117" max="5117" width="10.28515625" style="14" bestFit="1" customWidth="1"/>
    <col min="5118" max="5118" width="11.85546875" style="14" bestFit="1" customWidth="1"/>
    <col min="5119" max="5362" width="9.140625" style="14"/>
    <col min="5363" max="5363" width="62.85546875" style="14" customWidth="1"/>
    <col min="5364" max="5364" width="7.140625" style="14" bestFit="1" customWidth="1"/>
    <col min="5365" max="5365" width="8.28515625" style="14" bestFit="1" customWidth="1"/>
    <col min="5366" max="5366" width="9.5703125" style="14" customWidth="1"/>
    <col min="5367" max="5367" width="6.28515625" style="14" bestFit="1" customWidth="1"/>
    <col min="5368" max="5368" width="11" style="14" customWidth="1"/>
    <col min="5369" max="5369" width="9.85546875" style="14" customWidth="1"/>
    <col min="5370" max="5370" width="17" style="14" customWidth="1"/>
    <col min="5371" max="5371" width="9.85546875" style="14" bestFit="1" customWidth="1"/>
    <col min="5372" max="5372" width="11.28515625" style="14" bestFit="1" customWidth="1"/>
    <col min="5373" max="5373" width="10.28515625" style="14" bestFit="1" customWidth="1"/>
    <col min="5374" max="5374" width="11.85546875" style="14" bestFit="1" customWidth="1"/>
    <col min="5375" max="5618" width="9.140625" style="14"/>
    <col min="5619" max="5619" width="62.85546875" style="14" customWidth="1"/>
    <col min="5620" max="5620" width="7.140625" style="14" bestFit="1" customWidth="1"/>
    <col min="5621" max="5621" width="8.28515625" style="14" bestFit="1" customWidth="1"/>
    <col min="5622" max="5622" width="9.5703125" style="14" customWidth="1"/>
    <col min="5623" max="5623" width="6.28515625" style="14" bestFit="1" customWidth="1"/>
    <col min="5624" max="5624" width="11" style="14" customWidth="1"/>
    <col min="5625" max="5625" width="9.85546875" style="14" customWidth="1"/>
    <col min="5626" max="5626" width="17" style="14" customWidth="1"/>
    <col min="5627" max="5627" width="9.85546875" style="14" bestFit="1" customWidth="1"/>
    <col min="5628" max="5628" width="11.28515625" style="14" bestFit="1" customWidth="1"/>
    <col min="5629" max="5629" width="10.28515625" style="14" bestFit="1" customWidth="1"/>
    <col min="5630" max="5630" width="11.85546875" style="14" bestFit="1" customWidth="1"/>
    <col min="5631" max="5874" width="9.140625" style="14"/>
    <col min="5875" max="5875" width="62.85546875" style="14" customWidth="1"/>
    <col min="5876" max="5876" width="7.140625" style="14" bestFit="1" customWidth="1"/>
    <col min="5877" max="5877" width="8.28515625" style="14" bestFit="1" customWidth="1"/>
    <col min="5878" max="5878" width="9.5703125" style="14" customWidth="1"/>
    <col min="5879" max="5879" width="6.28515625" style="14" bestFit="1" customWidth="1"/>
    <col min="5880" max="5880" width="11" style="14" customWidth="1"/>
    <col min="5881" max="5881" width="9.85546875" style="14" customWidth="1"/>
    <col min="5882" max="5882" width="17" style="14" customWidth="1"/>
    <col min="5883" max="5883" width="9.85546875" style="14" bestFit="1" customWidth="1"/>
    <col min="5884" max="5884" width="11.28515625" style="14" bestFit="1" customWidth="1"/>
    <col min="5885" max="5885" width="10.28515625" style="14" bestFit="1" customWidth="1"/>
    <col min="5886" max="5886" width="11.85546875" style="14" bestFit="1" customWidth="1"/>
    <col min="5887" max="6130" width="9.140625" style="14"/>
    <col min="6131" max="6131" width="62.85546875" style="14" customWidth="1"/>
    <col min="6132" max="6132" width="7.140625" style="14" bestFit="1" customWidth="1"/>
    <col min="6133" max="6133" width="8.28515625" style="14" bestFit="1" customWidth="1"/>
    <col min="6134" max="6134" width="9.5703125" style="14" customWidth="1"/>
    <col min="6135" max="6135" width="6.28515625" style="14" bestFit="1" customWidth="1"/>
    <col min="6136" max="6136" width="11" style="14" customWidth="1"/>
    <col min="6137" max="6137" width="9.85546875" style="14" customWidth="1"/>
    <col min="6138" max="6138" width="17" style="14" customWidth="1"/>
    <col min="6139" max="6139" width="9.85546875" style="14" bestFit="1" customWidth="1"/>
    <col min="6140" max="6140" width="11.28515625" style="14" bestFit="1" customWidth="1"/>
    <col min="6141" max="6141" width="10.28515625" style="14" bestFit="1" customWidth="1"/>
    <col min="6142" max="6142" width="11.85546875" style="14" bestFit="1" customWidth="1"/>
    <col min="6143" max="6386" width="9.140625" style="14"/>
    <col min="6387" max="6387" width="62.85546875" style="14" customWidth="1"/>
    <col min="6388" max="6388" width="7.140625" style="14" bestFit="1" customWidth="1"/>
    <col min="6389" max="6389" width="8.28515625" style="14" bestFit="1" customWidth="1"/>
    <col min="6390" max="6390" width="9.5703125" style="14" customWidth="1"/>
    <col min="6391" max="6391" width="6.28515625" style="14" bestFit="1" customWidth="1"/>
    <col min="6392" max="6392" width="11" style="14" customWidth="1"/>
    <col min="6393" max="6393" width="9.85546875" style="14" customWidth="1"/>
    <col min="6394" max="6394" width="17" style="14" customWidth="1"/>
    <col min="6395" max="6395" width="9.85546875" style="14" bestFit="1" customWidth="1"/>
    <col min="6396" max="6396" width="11.28515625" style="14" bestFit="1" customWidth="1"/>
    <col min="6397" max="6397" width="10.28515625" style="14" bestFit="1" customWidth="1"/>
    <col min="6398" max="6398" width="11.85546875" style="14" bestFit="1" customWidth="1"/>
    <col min="6399" max="6642" width="9.140625" style="14"/>
    <col min="6643" max="6643" width="62.85546875" style="14" customWidth="1"/>
    <col min="6644" max="6644" width="7.140625" style="14" bestFit="1" customWidth="1"/>
    <col min="6645" max="6645" width="8.28515625" style="14" bestFit="1" customWidth="1"/>
    <col min="6646" max="6646" width="9.5703125" style="14" customWidth="1"/>
    <col min="6647" max="6647" width="6.28515625" style="14" bestFit="1" customWidth="1"/>
    <col min="6648" max="6648" width="11" style="14" customWidth="1"/>
    <col min="6649" max="6649" width="9.85546875" style="14" customWidth="1"/>
    <col min="6650" max="6650" width="17" style="14" customWidth="1"/>
    <col min="6651" max="6651" width="9.85546875" style="14" bestFit="1" customWidth="1"/>
    <col min="6652" max="6652" width="11.28515625" style="14" bestFit="1" customWidth="1"/>
    <col min="6653" max="6653" width="10.28515625" style="14" bestFit="1" customWidth="1"/>
    <col min="6654" max="6654" width="11.85546875" style="14" bestFit="1" customWidth="1"/>
    <col min="6655" max="6898" width="9.140625" style="14"/>
    <col min="6899" max="6899" width="62.85546875" style="14" customWidth="1"/>
    <col min="6900" max="6900" width="7.140625" style="14" bestFit="1" customWidth="1"/>
    <col min="6901" max="6901" width="8.28515625" style="14" bestFit="1" customWidth="1"/>
    <col min="6902" max="6902" width="9.5703125" style="14" customWidth="1"/>
    <col min="6903" max="6903" width="6.28515625" style="14" bestFit="1" customWidth="1"/>
    <col min="6904" max="6904" width="11" style="14" customWidth="1"/>
    <col min="6905" max="6905" width="9.85546875" style="14" customWidth="1"/>
    <col min="6906" max="6906" width="17" style="14" customWidth="1"/>
    <col min="6907" max="6907" width="9.85546875" style="14" bestFit="1" customWidth="1"/>
    <col min="6908" max="6908" width="11.28515625" style="14" bestFit="1" customWidth="1"/>
    <col min="6909" max="6909" width="10.28515625" style="14" bestFit="1" customWidth="1"/>
    <col min="6910" max="6910" width="11.85546875" style="14" bestFit="1" customWidth="1"/>
    <col min="6911" max="7154" width="9.140625" style="14"/>
    <col min="7155" max="7155" width="62.85546875" style="14" customWidth="1"/>
    <col min="7156" max="7156" width="7.140625" style="14" bestFit="1" customWidth="1"/>
    <col min="7157" max="7157" width="8.28515625" style="14" bestFit="1" customWidth="1"/>
    <col min="7158" max="7158" width="9.5703125" style="14" customWidth="1"/>
    <col min="7159" max="7159" width="6.28515625" style="14" bestFit="1" customWidth="1"/>
    <col min="7160" max="7160" width="11" style="14" customWidth="1"/>
    <col min="7161" max="7161" width="9.85546875" style="14" customWidth="1"/>
    <col min="7162" max="7162" width="17" style="14" customWidth="1"/>
    <col min="7163" max="7163" width="9.85546875" style="14" bestFit="1" customWidth="1"/>
    <col min="7164" max="7164" width="11.28515625" style="14" bestFit="1" customWidth="1"/>
    <col min="7165" max="7165" width="10.28515625" style="14" bestFit="1" customWidth="1"/>
    <col min="7166" max="7166" width="11.85546875" style="14" bestFit="1" customWidth="1"/>
    <col min="7167" max="7410" width="9.140625" style="14"/>
    <col min="7411" max="7411" width="62.85546875" style="14" customWidth="1"/>
    <col min="7412" max="7412" width="7.140625" style="14" bestFit="1" customWidth="1"/>
    <col min="7413" max="7413" width="8.28515625" style="14" bestFit="1" customWidth="1"/>
    <col min="7414" max="7414" width="9.5703125" style="14" customWidth="1"/>
    <col min="7415" max="7415" width="6.28515625" style="14" bestFit="1" customWidth="1"/>
    <col min="7416" max="7416" width="11" style="14" customWidth="1"/>
    <col min="7417" max="7417" width="9.85546875" style="14" customWidth="1"/>
    <col min="7418" max="7418" width="17" style="14" customWidth="1"/>
    <col min="7419" max="7419" width="9.85546875" style="14" bestFit="1" customWidth="1"/>
    <col min="7420" max="7420" width="11.28515625" style="14" bestFit="1" customWidth="1"/>
    <col min="7421" max="7421" width="10.28515625" style="14" bestFit="1" customWidth="1"/>
    <col min="7422" max="7422" width="11.85546875" style="14" bestFit="1" customWidth="1"/>
    <col min="7423" max="7666" width="9.140625" style="14"/>
    <col min="7667" max="7667" width="62.85546875" style="14" customWidth="1"/>
    <col min="7668" max="7668" width="7.140625" style="14" bestFit="1" customWidth="1"/>
    <col min="7669" max="7669" width="8.28515625" style="14" bestFit="1" customWidth="1"/>
    <col min="7670" max="7670" width="9.5703125" style="14" customWidth="1"/>
    <col min="7671" max="7671" width="6.28515625" style="14" bestFit="1" customWidth="1"/>
    <col min="7672" max="7672" width="11" style="14" customWidth="1"/>
    <col min="7673" max="7673" width="9.85546875" style="14" customWidth="1"/>
    <col min="7674" max="7674" width="17" style="14" customWidth="1"/>
    <col min="7675" max="7675" width="9.85546875" style="14" bestFit="1" customWidth="1"/>
    <col min="7676" max="7676" width="11.28515625" style="14" bestFit="1" customWidth="1"/>
    <col min="7677" max="7677" width="10.28515625" style="14" bestFit="1" customWidth="1"/>
    <col min="7678" max="7678" width="11.85546875" style="14" bestFit="1" customWidth="1"/>
    <col min="7679" max="7922" width="9.140625" style="14"/>
    <col min="7923" max="7923" width="62.85546875" style="14" customWidth="1"/>
    <col min="7924" max="7924" width="7.140625" style="14" bestFit="1" customWidth="1"/>
    <col min="7925" max="7925" width="8.28515625" style="14" bestFit="1" customWidth="1"/>
    <col min="7926" max="7926" width="9.5703125" style="14" customWidth="1"/>
    <col min="7927" max="7927" width="6.28515625" style="14" bestFit="1" customWidth="1"/>
    <col min="7928" max="7928" width="11" style="14" customWidth="1"/>
    <col min="7929" max="7929" width="9.85546875" style="14" customWidth="1"/>
    <col min="7930" max="7930" width="17" style="14" customWidth="1"/>
    <col min="7931" max="7931" width="9.85546875" style="14" bestFit="1" customWidth="1"/>
    <col min="7932" max="7932" width="11.28515625" style="14" bestFit="1" customWidth="1"/>
    <col min="7933" max="7933" width="10.28515625" style="14" bestFit="1" customWidth="1"/>
    <col min="7934" max="7934" width="11.85546875" style="14" bestFit="1" customWidth="1"/>
    <col min="7935" max="8178" width="9.140625" style="14"/>
    <col min="8179" max="8179" width="62.85546875" style="14" customWidth="1"/>
    <col min="8180" max="8180" width="7.140625" style="14" bestFit="1" customWidth="1"/>
    <col min="8181" max="8181" width="8.28515625" style="14" bestFit="1" customWidth="1"/>
    <col min="8182" max="8182" width="9.5703125" style="14" customWidth="1"/>
    <col min="8183" max="8183" width="6.28515625" style="14" bestFit="1" customWidth="1"/>
    <col min="8184" max="8184" width="11" style="14" customWidth="1"/>
    <col min="8185" max="8185" width="9.85546875" style="14" customWidth="1"/>
    <col min="8186" max="8186" width="17" style="14" customWidth="1"/>
    <col min="8187" max="8187" width="9.85546875" style="14" bestFit="1" customWidth="1"/>
    <col min="8188" max="8188" width="11.28515625" style="14" bestFit="1" customWidth="1"/>
    <col min="8189" max="8189" width="10.28515625" style="14" bestFit="1" customWidth="1"/>
    <col min="8190" max="8190" width="11.85546875" style="14" bestFit="1" customWidth="1"/>
    <col min="8191" max="8434" width="9.140625" style="14"/>
    <col min="8435" max="8435" width="62.85546875" style="14" customWidth="1"/>
    <col min="8436" max="8436" width="7.140625" style="14" bestFit="1" customWidth="1"/>
    <col min="8437" max="8437" width="8.28515625" style="14" bestFit="1" customWidth="1"/>
    <col min="8438" max="8438" width="9.5703125" style="14" customWidth="1"/>
    <col min="8439" max="8439" width="6.28515625" style="14" bestFit="1" customWidth="1"/>
    <col min="8440" max="8440" width="11" style="14" customWidth="1"/>
    <col min="8441" max="8441" width="9.85546875" style="14" customWidth="1"/>
    <col min="8442" max="8442" width="17" style="14" customWidth="1"/>
    <col min="8443" max="8443" width="9.85546875" style="14" bestFit="1" customWidth="1"/>
    <col min="8444" max="8444" width="11.28515625" style="14" bestFit="1" customWidth="1"/>
    <col min="8445" max="8445" width="10.28515625" style="14" bestFit="1" customWidth="1"/>
    <col min="8446" max="8446" width="11.85546875" style="14" bestFit="1" customWidth="1"/>
    <col min="8447" max="8690" width="9.140625" style="14"/>
    <col min="8691" max="8691" width="62.85546875" style="14" customWidth="1"/>
    <col min="8692" max="8692" width="7.140625" style="14" bestFit="1" customWidth="1"/>
    <col min="8693" max="8693" width="8.28515625" style="14" bestFit="1" customWidth="1"/>
    <col min="8694" max="8694" width="9.5703125" style="14" customWidth="1"/>
    <col min="8695" max="8695" width="6.28515625" style="14" bestFit="1" customWidth="1"/>
    <col min="8696" max="8696" width="11" style="14" customWidth="1"/>
    <col min="8697" max="8697" width="9.85546875" style="14" customWidth="1"/>
    <col min="8698" max="8698" width="17" style="14" customWidth="1"/>
    <col min="8699" max="8699" width="9.85546875" style="14" bestFit="1" customWidth="1"/>
    <col min="8700" max="8700" width="11.28515625" style="14" bestFit="1" customWidth="1"/>
    <col min="8701" max="8701" width="10.28515625" style="14" bestFit="1" customWidth="1"/>
    <col min="8702" max="8702" width="11.85546875" style="14" bestFit="1" customWidth="1"/>
    <col min="8703" max="8946" width="9.140625" style="14"/>
    <col min="8947" max="8947" width="62.85546875" style="14" customWidth="1"/>
    <col min="8948" max="8948" width="7.140625" style="14" bestFit="1" customWidth="1"/>
    <col min="8949" max="8949" width="8.28515625" style="14" bestFit="1" customWidth="1"/>
    <col min="8950" max="8950" width="9.5703125" style="14" customWidth="1"/>
    <col min="8951" max="8951" width="6.28515625" style="14" bestFit="1" customWidth="1"/>
    <col min="8952" max="8952" width="11" style="14" customWidth="1"/>
    <col min="8953" max="8953" width="9.85546875" style="14" customWidth="1"/>
    <col min="8954" max="8954" width="17" style="14" customWidth="1"/>
    <col min="8955" max="8955" width="9.85546875" style="14" bestFit="1" customWidth="1"/>
    <col min="8956" max="8956" width="11.28515625" style="14" bestFit="1" customWidth="1"/>
    <col min="8957" max="8957" width="10.28515625" style="14" bestFit="1" customWidth="1"/>
    <col min="8958" max="8958" width="11.85546875" style="14" bestFit="1" customWidth="1"/>
    <col min="8959" max="9202" width="9.140625" style="14"/>
    <col min="9203" max="9203" width="62.85546875" style="14" customWidth="1"/>
    <col min="9204" max="9204" width="7.140625" style="14" bestFit="1" customWidth="1"/>
    <col min="9205" max="9205" width="8.28515625" style="14" bestFit="1" customWidth="1"/>
    <col min="9206" max="9206" width="9.5703125" style="14" customWidth="1"/>
    <col min="9207" max="9207" width="6.28515625" style="14" bestFit="1" customWidth="1"/>
    <col min="9208" max="9208" width="11" style="14" customWidth="1"/>
    <col min="9209" max="9209" width="9.85546875" style="14" customWidth="1"/>
    <col min="9210" max="9210" width="17" style="14" customWidth="1"/>
    <col min="9211" max="9211" width="9.85546875" style="14" bestFit="1" customWidth="1"/>
    <col min="9212" max="9212" width="11.28515625" style="14" bestFit="1" customWidth="1"/>
    <col min="9213" max="9213" width="10.28515625" style="14" bestFit="1" customWidth="1"/>
    <col min="9214" max="9214" width="11.85546875" style="14" bestFit="1" customWidth="1"/>
    <col min="9215" max="9458" width="9.140625" style="14"/>
    <col min="9459" max="9459" width="62.85546875" style="14" customWidth="1"/>
    <col min="9460" max="9460" width="7.140625" style="14" bestFit="1" customWidth="1"/>
    <col min="9461" max="9461" width="8.28515625" style="14" bestFit="1" customWidth="1"/>
    <col min="9462" max="9462" width="9.5703125" style="14" customWidth="1"/>
    <col min="9463" max="9463" width="6.28515625" style="14" bestFit="1" customWidth="1"/>
    <col min="9464" max="9464" width="11" style="14" customWidth="1"/>
    <col min="9465" max="9465" width="9.85546875" style="14" customWidth="1"/>
    <col min="9466" max="9466" width="17" style="14" customWidth="1"/>
    <col min="9467" max="9467" width="9.85546875" style="14" bestFit="1" customWidth="1"/>
    <col min="9468" max="9468" width="11.28515625" style="14" bestFit="1" customWidth="1"/>
    <col min="9469" max="9469" width="10.28515625" style="14" bestFit="1" customWidth="1"/>
    <col min="9470" max="9470" width="11.85546875" style="14" bestFit="1" customWidth="1"/>
    <col min="9471" max="9714" width="9.140625" style="14"/>
    <col min="9715" max="9715" width="62.85546875" style="14" customWidth="1"/>
    <col min="9716" max="9716" width="7.140625" style="14" bestFit="1" customWidth="1"/>
    <col min="9717" max="9717" width="8.28515625" style="14" bestFit="1" customWidth="1"/>
    <col min="9718" max="9718" width="9.5703125" style="14" customWidth="1"/>
    <col min="9719" max="9719" width="6.28515625" style="14" bestFit="1" customWidth="1"/>
    <col min="9720" max="9720" width="11" style="14" customWidth="1"/>
    <col min="9721" max="9721" width="9.85546875" style="14" customWidth="1"/>
    <col min="9722" max="9722" width="17" style="14" customWidth="1"/>
    <col min="9723" max="9723" width="9.85546875" style="14" bestFit="1" customWidth="1"/>
    <col min="9724" max="9724" width="11.28515625" style="14" bestFit="1" customWidth="1"/>
    <col min="9725" max="9725" width="10.28515625" style="14" bestFit="1" customWidth="1"/>
    <col min="9726" max="9726" width="11.85546875" style="14" bestFit="1" customWidth="1"/>
    <col min="9727" max="9970" width="9.140625" style="14"/>
    <col min="9971" max="9971" width="62.85546875" style="14" customWidth="1"/>
    <col min="9972" max="9972" width="7.140625" style="14" bestFit="1" customWidth="1"/>
    <col min="9973" max="9973" width="8.28515625" style="14" bestFit="1" customWidth="1"/>
    <col min="9974" max="9974" width="9.5703125" style="14" customWidth="1"/>
    <col min="9975" max="9975" width="6.28515625" style="14" bestFit="1" customWidth="1"/>
    <col min="9976" max="9976" width="11" style="14" customWidth="1"/>
    <col min="9977" max="9977" width="9.85546875" style="14" customWidth="1"/>
    <col min="9978" max="9978" width="17" style="14" customWidth="1"/>
    <col min="9979" max="9979" width="9.85546875" style="14" bestFit="1" customWidth="1"/>
    <col min="9980" max="9980" width="11.28515625" style="14" bestFit="1" customWidth="1"/>
    <col min="9981" max="9981" width="10.28515625" style="14" bestFit="1" customWidth="1"/>
    <col min="9982" max="9982" width="11.85546875" style="14" bestFit="1" customWidth="1"/>
    <col min="9983" max="10226" width="9.140625" style="14"/>
    <col min="10227" max="10227" width="62.85546875" style="14" customWidth="1"/>
    <col min="10228" max="10228" width="7.140625" style="14" bestFit="1" customWidth="1"/>
    <col min="10229" max="10229" width="8.28515625" style="14" bestFit="1" customWidth="1"/>
    <col min="10230" max="10230" width="9.5703125" style="14" customWidth="1"/>
    <col min="10231" max="10231" width="6.28515625" style="14" bestFit="1" customWidth="1"/>
    <col min="10232" max="10232" width="11" style="14" customWidth="1"/>
    <col min="10233" max="10233" width="9.85546875" style="14" customWidth="1"/>
    <col min="10234" max="10234" width="17" style="14" customWidth="1"/>
    <col min="10235" max="10235" width="9.85546875" style="14" bestFit="1" customWidth="1"/>
    <col min="10236" max="10236" width="11.28515625" style="14" bestFit="1" customWidth="1"/>
    <col min="10237" max="10237" width="10.28515625" style="14" bestFit="1" customWidth="1"/>
    <col min="10238" max="10238" width="11.85546875" style="14" bestFit="1" customWidth="1"/>
    <col min="10239" max="10482" width="9.140625" style="14"/>
    <col min="10483" max="10483" width="62.85546875" style="14" customWidth="1"/>
    <col min="10484" max="10484" width="7.140625" style="14" bestFit="1" customWidth="1"/>
    <col min="10485" max="10485" width="8.28515625" style="14" bestFit="1" customWidth="1"/>
    <col min="10486" max="10486" width="9.5703125" style="14" customWidth="1"/>
    <col min="10487" max="10487" width="6.28515625" style="14" bestFit="1" customWidth="1"/>
    <col min="10488" max="10488" width="11" style="14" customWidth="1"/>
    <col min="10489" max="10489" width="9.85546875" style="14" customWidth="1"/>
    <col min="10490" max="10490" width="17" style="14" customWidth="1"/>
    <col min="10491" max="10491" width="9.85546875" style="14" bestFit="1" customWidth="1"/>
    <col min="10492" max="10492" width="11.28515625" style="14" bestFit="1" customWidth="1"/>
    <col min="10493" max="10493" width="10.28515625" style="14" bestFit="1" customWidth="1"/>
    <col min="10494" max="10494" width="11.85546875" style="14" bestFit="1" customWidth="1"/>
    <col min="10495" max="10738" width="9.140625" style="14"/>
    <col min="10739" max="10739" width="62.85546875" style="14" customWidth="1"/>
    <col min="10740" max="10740" width="7.140625" style="14" bestFit="1" customWidth="1"/>
    <col min="10741" max="10741" width="8.28515625" style="14" bestFit="1" customWidth="1"/>
    <col min="10742" max="10742" width="9.5703125" style="14" customWidth="1"/>
    <col min="10743" max="10743" width="6.28515625" style="14" bestFit="1" customWidth="1"/>
    <col min="10744" max="10744" width="11" style="14" customWidth="1"/>
    <col min="10745" max="10745" width="9.85546875" style="14" customWidth="1"/>
    <col min="10746" max="10746" width="17" style="14" customWidth="1"/>
    <col min="10747" max="10747" width="9.85546875" style="14" bestFit="1" customWidth="1"/>
    <col min="10748" max="10748" width="11.28515625" style="14" bestFit="1" customWidth="1"/>
    <col min="10749" max="10749" width="10.28515625" style="14" bestFit="1" customWidth="1"/>
    <col min="10750" max="10750" width="11.85546875" style="14" bestFit="1" customWidth="1"/>
    <col min="10751" max="10994" width="9.140625" style="14"/>
    <col min="10995" max="10995" width="62.85546875" style="14" customWidth="1"/>
    <col min="10996" max="10996" width="7.140625" style="14" bestFit="1" customWidth="1"/>
    <col min="10997" max="10997" width="8.28515625" style="14" bestFit="1" customWidth="1"/>
    <col min="10998" max="10998" width="9.5703125" style="14" customWidth="1"/>
    <col min="10999" max="10999" width="6.28515625" style="14" bestFit="1" customWidth="1"/>
    <col min="11000" max="11000" width="11" style="14" customWidth="1"/>
    <col min="11001" max="11001" width="9.85546875" style="14" customWidth="1"/>
    <col min="11002" max="11002" width="17" style="14" customWidth="1"/>
    <col min="11003" max="11003" width="9.85546875" style="14" bestFit="1" customWidth="1"/>
    <col min="11004" max="11004" width="11.28515625" style="14" bestFit="1" customWidth="1"/>
    <col min="11005" max="11005" width="10.28515625" style="14" bestFit="1" customWidth="1"/>
    <col min="11006" max="11006" width="11.85546875" style="14" bestFit="1" customWidth="1"/>
    <col min="11007" max="11250" width="9.140625" style="14"/>
    <col min="11251" max="11251" width="62.85546875" style="14" customWidth="1"/>
    <col min="11252" max="11252" width="7.140625" style="14" bestFit="1" customWidth="1"/>
    <col min="11253" max="11253" width="8.28515625" style="14" bestFit="1" customWidth="1"/>
    <col min="11254" max="11254" width="9.5703125" style="14" customWidth="1"/>
    <col min="11255" max="11255" width="6.28515625" style="14" bestFit="1" customWidth="1"/>
    <col min="11256" max="11256" width="11" style="14" customWidth="1"/>
    <col min="11257" max="11257" width="9.85546875" style="14" customWidth="1"/>
    <col min="11258" max="11258" width="17" style="14" customWidth="1"/>
    <col min="11259" max="11259" width="9.85546875" style="14" bestFit="1" customWidth="1"/>
    <col min="11260" max="11260" width="11.28515625" style="14" bestFit="1" customWidth="1"/>
    <col min="11261" max="11261" width="10.28515625" style="14" bestFit="1" customWidth="1"/>
    <col min="11262" max="11262" width="11.85546875" style="14" bestFit="1" customWidth="1"/>
    <col min="11263" max="11506" width="9.140625" style="14"/>
    <col min="11507" max="11507" width="62.85546875" style="14" customWidth="1"/>
    <col min="11508" max="11508" width="7.140625" style="14" bestFit="1" customWidth="1"/>
    <col min="11509" max="11509" width="8.28515625" style="14" bestFit="1" customWidth="1"/>
    <col min="11510" max="11510" width="9.5703125" style="14" customWidth="1"/>
    <col min="11511" max="11511" width="6.28515625" style="14" bestFit="1" customWidth="1"/>
    <col min="11512" max="11512" width="11" style="14" customWidth="1"/>
    <col min="11513" max="11513" width="9.85546875" style="14" customWidth="1"/>
    <col min="11514" max="11514" width="17" style="14" customWidth="1"/>
    <col min="11515" max="11515" width="9.85546875" style="14" bestFit="1" customWidth="1"/>
    <col min="11516" max="11516" width="11.28515625" style="14" bestFit="1" customWidth="1"/>
    <col min="11517" max="11517" width="10.28515625" style="14" bestFit="1" customWidth="1"/>
    <col min="11518" max="11518" width="11.85546875" style="14" bestFit="1" customWidth="1"/>
    <col min="11519" max="11762" width="9.140625" style="14"/>
    <col min="11763" max="11763" width="62.85546875" style="14" customWidth="1"/>
    <col min="11764" max="11764" width="7.140625" style="14" bestFit="1" customWidth="1"/>
    <col min="11765" max="11765" width="8.28515625" style="14" bestFit="1" customWidth="1"/>
    <col min="11766" max="11766" width="9.5703125" style="14" customWidth="1"/>
    <col min="11767" max="11767" width="6.28515625" style="14" bestFit="1" customWidth="1"/>
    <col min="11768" max="11768" width="11" style="14" customWidth="1"/>
    <col min="11769" max="11769" width="9.85546875" style="14" customWidth="1"/>
    <col min="11770" max="11770" width="17" style="14" customWidth="1"/>
    <col min="11771" max="11771" width="9.85546875" style="14" bestFit="1" customWidth="1"/>
    <col min="11772" max="11772" width="11.28515625" style="14" bestFit="1" customWidth="1"/>
    <col min="11773" max="11773" width="10.28515625" style="14" bestFit="1" customWidth="1"/>
    <col min="11774" max="11774" width="11.85546875" style="14" bestFit="1" customWidth="1"/>
    <col min="11775" max="12018" width="9.140625" style="14"/>
    <col min="12019" max="12019" width="62.85546875" style="14" customWidth="1"/>
    <col min="12020" max="12020" width="7.140625" style="14" bestFit="1" customWidth="1"/>
    <col min="12021" max="12021" width="8.28515625" style="14" bestFit="1" customWidth="1"/>
    <col min="12022" max="12022" width="9.5703125" style="14" customWidth="1"/>
    <col min="12023" max="12023" width="6.28515625" style="14" bestFit="1" customWidth="1"/>
    <col min="12024" max="12024" width="11" style="14" customWidth="1"/>
    <col min="12025" max="12025" width="9.85546875" style="14" customWidth="1"/>
    <col min="12026" max="12026" width="17" style="14" customWidth="1"/>
    <col min="12027" max="12027" width="9.85546875" style="14" bestFit="1" customWidth="1"/>
    <col min="12028" max="12028" width="11.28515625" style="14" bestFit="1" customWidth="1"/>
    <col min="12029" max="12029" width="10.28515625" style="14" bestFit="1" customWidth="1"/>
    <col min="12030" max="12030" width="11.85546875" style="14" bestFit="1" customWidth="1"/>
    <col min="12031" max="12274" width="9.140625" style="14"/>
    <col min="12275" max="12275" width="62.85546875" style="14" customWidth="1"/>
    <col min="12276" max="12276" width="7.140625" style="14" bestFit="1" customWidth="1"/>
    <col min="12277" max="12277" width="8.28515625" style="14" bestFit="1" customWidth="1"/>
    <col min="12278" max="12278" width="9.5703125" style="14" customWidth="1"/>
    <col min="12279" max="12279" width="6.28515625" style="14" bestFit="1" customWidth="1"/>
    <col min="12280" max="12280" width="11" style="14" customWidth="1"/>
    <col min="12281" max="12281" width="9.85546875" style="14" customWidth="1"/>
    <col min="12282" max="12282" width="17" style="14" customWidth="1"/>
    <col min="12283" max="12283" width="9.85546875" style="14" bestFit="1" customWidth="1"/>
    <col min="12284" max="12284" width="11.28515625" style="14" bestFit="1" customWidth="1"/>
    <col min="12285" max="12285" width="10.28515625" style="14" bestFit="1" customWidth="1"/>
    <col min="12286" max="12286" width="11.85546875" style="14" bestFit="1" customWidth="1"/>
    <col min="12287" max="12530" width="9.140625" style="14"/>
    <col min="12531" max="12531" width="62.85546875" style="14" customWidth="1"/>
    <col min="12532" max="12532" width="7.140625" style="14" bestFit="1" customWidth="1"/>
    <col min="12533" max="12533" width="8.28515625" style="14" bestFit="1" customWidth="1"/>
    <col min="12534" max="12534" width="9.5703125" style="14" customWidth="1"/>
    <col min="12535" max="12535" width="6.28515625" style="14" bestFit="1" customWidth="1"/>
    <col min="12536" max="12536" width="11" style="14" customWidth="1"/>
    <col min="12537" max="12537" width="9.85546875" style="14" customWidth="1"/>
    <col min="12538" max="12538" width="17" style="14" customWidth="1"/>
    <col min="12539" max="12539" width="9.85546875" style="14" bestFit="1" customWidth="1"/>
    <col min="12540" max="12540" width="11.28515625" style="14" bestFit="1" customWidth="1"/>
    <col min="12541" max="12541" width="10.28515625" style="14" bestFit="1" customWidth="1"/>
    <col min="12542" max="12542" width="11.85546875" style="14" bestFit="1" customWidth="1"/>
    <col min="12543" max="12786" width="9.140625" style="14"/>
    <col min="12787" max="12787" width="62.85546875" style="14" customWidth="1"/>
    <col min="12788" max="12788" width="7.140625" style="14" bestFit="1" customWidth="1"/>
    <col min="12789" max="12789" width="8.28515625" style="14" bestFit="1" customWidth="1"/>
    <col min="12790" max="12790" width="9.5703125" style="14" customWidth="1"/>
    <col min="12791" max="12791" width="6.28515625" style="14" bestFit="1" customWidth="1"/>
    <col min="12792" max="12792" width="11" style="14" customWidth="1"/>
    <col min="12793" max="12793" width="9.85546875" style="14" customWidth="1"/>
    <col min="12794" max="12794" width="17" style="14" customWidth="1"/>
    <col min="12795" max="12795" width="9.85546875" style="14" bestFit="1" customWidth="1"/>
    <col min="12796" max="12796" width="11.28515625" style="14" bestFit="1" customWidth="1"/>
    <col min="12797" max="12797" width="10.28515625" style="14" bestFit="1" customWidth="1"/>
    <col min="12798" max="12798" width="11.85546875" style="14" bestFit="1" customWidth="1"/>
    <col min="12799" max="13042" width="9.140625" style="14"/>
    <col min="13043" max="13043" width="62.85546875" style="14" customWidth="1"/>
    <col min="13044" max="13044" width="7.140625" style="14" bestFit="1" customWidth="1"/>
    <col min="13045" max="13045" width="8.28515625" style="14" bestFit="1" customWidth="1"/>
    <col min="13046" max="13046" width="9.5703125" style="14" customWidth="1"/>
    <col min="13047" max="13047" width="6.28515625" style="14" bestFit="1" customWidth="1"/>
    <col min="13048" max="13048" width="11" style="14" customWidth="1"/>
    <col min="13049" max="13049" width="9.85546875" style="14" customWidth="1"/>
    <col min="13050" max="13050" width="17" style="14" customWidth="1"/>
    <col min="13051" max="13051" width="9.85546875" style="14" bestFit="1" customWidth="1"/>
    <col min="13052" max="13052" width="11.28515625" style="14" bestFit="1" customWidth="1"/>
    <col min="13053" max="13053" width="10.28515625" style="14" bestFit="1" customWidth="1"/>
    <col min="13054" max="13054" width="11.85546875" style="14" bestFit="1" customWidth="1"/>
    <col min="13055" max="13298" width="9.140625" style="14"/>
    <col min="13299" max="13299" width="62.85546875" style="14" customWidth="1"/>
    <col min="13300" max="13300" width="7.140625" style="14" bestFit="1" customWidth="1"/>
    <col min="13301" max="13301" width="8.28515625" style="14" bestFit="1" customWidth="1"/>
    <col min="13302" max="13302" width="9.5703125" style="14" customWidth="1"/>
    <col min="13303" max="13303" width="6.28515625" style="14" bestFit="1" customWidth="1"/>
    <col min="13304" max="13304" width="11" style="14" customWidth="1"/>
    <col min="13305" max="13305" width="9.85546875" style="14" customWidth="1"/>
    <col min="13306" max="13306" width="17" style="14" customWidth="1"/>
    <col min="13307" max="13307" width="9.85546875" style="14" bestFit="1" customWidth="1"/>
    <col min="13308" max="13308" width="11.28515625" style="14" bestFit="1" customWidth="1"/>
    <col min="13309" max="13309" width="10.28515625" style="14" bestFit="1" customWidth="1"/>
    <col min="13310" max="13310" width="11.85546875" style="14" bestFit="1" customWidth="1"/>
    <col min="13311" max="13554" width="9.140625" style="14"/>
    <col min="13555" max="13555" width="62.85546875" style="14" customWidth="1"/>
    <col min="13556" max="13556" width="7.140625" style="14" bestFit="1" customWidth="1"/>
    <col min="13557" max="13557" width="8.28515625" style="14" bestFit="1" customWidth="1"/>
    <col min="13558" max="13558" width="9.5703125" style="14" customWidth="1"/>
    <col min="13559" max="13559" width="6.28515625" style="14" bestFit="1" customWidth="1"/>
    <col min="13560" max="13560" width="11" style="14" customWidth="1"/>
    <col min="13561" max="13561" width="9.85546875" style="14" customWidth="1"/>
    <col min="13562" max="13562" width="17" style="14" customWidth="1"/>
    <col min="13563" max="13563" width="9.85546875" style="14" bestFit="1" customWidth="1"/>
    <col min="13564" max="13564" width="11.28515625" style="14" bestFit="1" customWidth="1"/>
    <col min="13565" max="13565" width="10.28515625" style="14" bestFit="1" customWidth="1"/>
    <col min="13566" max="13566" width="11.85546875" style="14" bestFit="1" customWidth="1"/>
    <col min="13567" max="13810" width="9.140625" style="14"/>
    <col min="13811" max="13811" width="62.85546875" style="14" customWidth="1"/>
    <col min="13812" max="13812" width="7.140625" style="14" bestFit="1" customWidth="1"/>
    <col min="13813" max="13813" width="8.28515625" style="14" bestFit="1" customWidth="1"/>
    <col min="13814" max="13814" width="9.5703125" style="14" customWidth="1"/>
    <col min="13815" max="13815" width="6.28515625" style="14" bestFit="1" customWidth="1"/>
    <col min="13816" max="13816" width="11" style="14" customWidth="1"/>
    <col min="13817" max="13817" width="9.85546875" style="14" customWidth="1"/>
    <col min="13818" max="13818" width="17" style="14" customWidth="1"/>
    <col min="13819" max="13819" width="9.85546875" style="14" bestFit="1" customWidth="1"/>
    <col min="13820" max="13820" width="11.28515625" style="14" bestFit="1" customWidth="1"/>
    <col min="13821" max="13821" width="10.28515625" style="14" bestFit="1" customWidth="1"/>
    <col min="13822" max="13822" width="11.85546875" style="14" bestFit="1" customWidth="1"/>
    <col min="13823" max="14066" width="9.140625" style="14"/>
    <col min="14067" max="14067" width="62.85546875" style="14" customWidth="1"/>
    <col min="14068" max="14068" width="7.140625" style="14" bestFit="1" customWidth="1"/>
    <col min="14069" max="14069" width="8.28515625" style="14" bestFit="1" customWidth="1"/>
    <col min="14070" max="14070" width="9.5703125" style="14" customWidth="1"/>
    <col min="14071" max="14071" width="6.28515625" style="14" bestFit="1" customWidth="1"/>
    <col min="14072" max="14072" width="11" style="14" customWidth="1"/>
    <col min="14073" max="14073" width="9.85546875" style="14" customWidth="1"/>
    <col min="14074" max="14074" width="17" style="14" customWidth="1"/>
    <col min="14075" max="14075" width="9.85546875" style="14" bestFit="1" customWidth="1"/>
    <col min="14076" max="14076" width="11.28515625" style="14" bestFit="1" customWidth="1"/>
    <col min="14077" max="14077" width="10.28515625" style="14" bestFit="1" customWidth="1"/>
    <col min="14078" max="14078" width="11.85546875" style="14" bestFit="1" customWidth="1"/>
    <col min="14079" max="14322" width="9.140625" style="14"/>
    <col min="14323" max="14323" width="62.85546875" style="14" customWidth="1"/>
    <col min="14324" max="14324" width="7.140625" style="14" bestFit="1" customWidth="1"/>
    <col min="14325" max="14325" width="8.28515625" style="14" bestFit="1" customWidth="1"/>
    <col min="14326" max="14326" width="9.5703125" style="14" customWidth="1"/>
    <col min="14327" max="14327" width="6.28515625" style="14" bestFit="1" customWidth="1"/>
    <col min="14328" max="14328" width="11" style="14" customWidth="1"/>
    <col min="14329" max="14329" width="9.85546875" style="14" customWidth="1"/>
    <col min="14330" max="14330" width="17" style="14" customWidth="1"/>
    <col min="14331" max="14331" width="9.85546875" style="14" bestFit="1" customWidth="1"/>
    <col min="14332" max="14332" width="11.28515625" style="14" bestFit="1" customWidth="1"/>
    <col min="14333" max="14333" width="10.28515625" style="14" bestFit="1" customWidth="1"/>
    <col min="14334" max="14334" width="11.85546875" style="14" bestFit="1" customWidth="1"/>
    <col min="14335" max="14578" width="9.140625" style="14"/>
    <col min="14579" max="14579" width="62.85546875" style="14" customWidth="1"/>
    <col min="14580" max="14580" width="7.140625" style="14" bestFit="1" customWidth="1"/>
    <col min="14581" max="14581" width="8.28515625" style="14" bestFit="1" customWidth="1"/>
    <col min="14582" max="14582" width="9.5703125" style="14" customWidth="1"/>
    <col min="14583" max="14583" width="6.28515625" style="14" bestFit="1" customWidth="1"/>
    <col min="14584" max="14584" width="11" style="14" customWidth="1"/>
    <col min="14585" max="14585" width="9.85546875" style="14" customWidth="1"/>
    <col min="14586" max="14586" width="17" style="14" customWidth="1"/>
    <col min="14587" max="14587" width="9.85546875" style="14" bestFit="1" customWidth="1"/>
    <col min="14588" max="14588" width="11.28515625" style="14" bestFit="1" customWidth="1"/>
    <col min="14589" max="14589" width="10.28515625" style="14" bestFit="1" customWidth="1"/>
    <col min="14590" max="14590" width="11.85546875" style="14" bestFit="1" customWidth="1"/>
    <col min="14591" max="14834" width="9.140625" style="14"/>
    <col min="14835" max="14835" width="62.85546875" style="14" customWidth="1"/>
    <col min="14836" max="14836" width="7.140625" style="14" bestFit="1" customWidth="1"/>
    <col min="14837" max="14837" width="8.28515625" style="14" bestFit="1" customWidth="1"/>
    <col min="14838" max="14838" width="9.5703125" style="14" customWidth="1"/>
    <col min="14839" max="14839" width="6.28515625" style="14" bestFit="1" customWidth="1"/>
    <col min="14840" max="14840" width="11" style="14" customWidth="1"/>
    <col min="14841" max="14841" width="9.85546875" style="14" customWidth="1"/>
    <col min="14842" max="14842" width="17" style="14" customWidth="1"/>
    <col min="14843" max="14843" width="9.85546875" style="14" bestFit="1" customWidth="1"/>
    <col min="14844" max="14844" width="11.28515625" style="14" bestFit="1" customWidth="1"/>
    <col min="14845" max="14845" width="10.28515625" style="14" bestFit="1" customWidth="1"/>
    <col min="14846" max="14846" width="11.85546875" style="14" bestFit="1" customWidth="1"/>
    <col min="14847" max="15090" width="9.140625" style="14"/>
    <col min="15091" max="15091" width="62.85546875" style="14" customWidth="1"/>
    <col min="15092" max="15092" width="7.140625" style="14" bestFit="1" customWidth="1"/>
    <col min="15093" max="15093" width="8.28515625" style="14" bestFit="1" customWidth="1"/>
    <col min="15094" max="15094" width="9.5703125" style="14" customWidth="1"/>
    <col min="15095" max="15095" width="6.28515625" style="14" bestFit="1" customWidth="1"/>
    <col min="15096" max="15096" width="11" style="14" customWidth="1"/>
    <col min="15097" max="15097" width="9.85546875" style="14" customWidth="1"/>
    <col min="15098" max="15098" width="17" style="14" customWidth="1"/>
    <col min="15099" max="15099" width="9.85546875" style="14" bestFit="1" customWidth="1"/>
    <col min="15100" max="15100" width="11.28515625" style="14" bestFit="1" customWidth="1"/>
    <col min="15101" max="15101" width="10.28515625" style="14" bestFit="1" customWidth="1"/>
    <col min="15102" max="15102" width="11.85546875" style="14" bestFit="1" customWidth="1"/>
    <col min="15103" max="15346" width="9.140625" style="14"/>
    <col min="15347" max="15347" width="62.85546875" style="14" customWidth="1"/>
    <col min="15348" max="15348" width="7.140625" style="14" bestFit="1" customWidth="1"/>
    <col min="15349" max="15349" width="8.28515625" style="14" bestFit="1" customWidth="1"/>
    <col min="15350" max="15350" width="9.5703125" style="14" customWidth="1"/>
    <col min="15351" max="15351" width="6.28515625" style="14" bestFit="1" customWidth="1"/>
    <col min="15352" max="15352" width="11" style="14" customWidth="1"/>
    <col min="15353" max="15353" width="9.85546875" style="14" customWidth="1"/>
    <col min="15354" max="15354" width="17" style="14" customWidth="1"/>
    <col min="15355" max="15355" width="9.85546875" style="14" bestFit="1" customWidth="1"/>
    <col min="15356" max="15356" width="11.28515625" style="14" bestFit="1" customWidth="1"/>
    <col min="15357" max="15357" width="10.28515625" style="14" bestFit="1" customWidth="1"/>
    <col min="15358" max="15358" width="11.85546875" style="14" bestFit="1" customWidth="1"/>
    <col min="15359" max="15602" width="9.140625" style="14"/>
    <col min="15603" max="15603" width="62.85546875" style="14" customWidth="1"/>
    <col min="15604" max="15604" width="7.140625" style="14" bestFit="1" customWidth="1"/>
    <col min="15605" max="15605" width="8.28515625" style="14" bestFit="1" customWidth="1"/>
    <col min="15606" max="15606" width="9.5703125" style="14" customWidth="1"/>
    <col min="15607" max="15607" width="6.28515625" style="14" bestFit="1" customWidth="1"/>
    <col min="15608" max="15608" width="11" style="14" customWidth="1"/>
    <col min="15609" max="15609" width="9.85546875" style="14" customWidth="1"/>
    <col min="15610" max="15610" width="17" style="14" customWidth="1"/>
    <col min="15611" max="15611" width="9.85546875" style="14" bestFit="1" customWidth="1"/>
    <col min="15612" max="15612" width="11.28515625" style="14" bestFit="1" customWidth="1"/>
    <col min="15613" max="15613" width="10.28515625" style="14" bestFit="1" customWidth="1"/>
    <col min="15614" max="15614" width="11.85546875" style="14" bestFit="1" customWidth="1"/>
    <col min="15615" max="15858" width="9.140625" style="14"/>
    <col min="15859" max="15859" width="62.85546875" style="14" customWidth="1"/>
    <col min="15860" max="15860" width="7.140625" style="14" bestFit="1" customWidth="1"/>
    <col min="15861" max="15861" width="8.28515625" style="14" bestFit="1" customWidth="1"/>
    <col min="15862" max="15862" width="9.5703125" style="14" customWidth="1"/>
    <col min="15863" max="15863" width="6.28515625" style="14" bestFit="1" customWidth="1"/>
    <col min="15864" max="15864" width="11" style="14" customWidth="1"/>
    <col min="15865" max="15865" width="9.85546875" style="14" customWidth="1"/>
    <col min="15866" max="15866" width="17" style="14" customWidth="1"/>
    <col min="15867" max="15867" width="9.85546875" style="14" bestFit="1" customWidth="1"/>
    <col min="15868" max="15868" width="11.28515625" style="14" bestFit="1" customWidth="1"/>
    <col min="15869" max="15869" width="10.28515625" style="14" bestFit="1" customWidth="1"/>
    <col min="15870" max="15870" width="11.85546875" style="14" bestFit="1" customWidth="1"/>
    <col min="15871" max="16114" width="9.140625" style="14"/>
    <col min="16115" max="16115" width="62.85546875" style="14" customWidth="1"/>
    <col min="16116" max="16116" width="7.140625" style="14" bestFit="1" customWidth="1"/>
    <col min="16117" max="16117" width="8.28515625" style="14" bestFit="1" customWidth="1"/>
    <col min="16118" max="16118" width="9.5703125" style="14" customWidth="1"/>
    <col min="16119" max="16119" width="6.28515625" style="14" bestFit="1" customWidth="1"/>
    <col min="16120" max="16120" width="11" style="14" customWidth="1"/>
    <col min="16121" max="16121" width="9.85546875" style="14" customWidth="1"/>
    <col min="16122" max="16122" width="17" style="14" customWidth="1"/>
    <col min="16123" max="16123" width="9.85546875" style="14" bestFit="1" customWidth="1"/>
    <col min="16124" max="16124" width="11.28515625" style="14" bestFit="1" customWidth="1"/>
    <col min="16125" max="16125" width="10.28515625" style="14" bestFit="1" customWidth="1"/>
    <col min="16126" max="16126" width="11.85546875" style="14" bestFit="1" customWidth="1"/>
    <col min="16127" max="16384" width="9.140625" style="14"/>
  </cols>
  <sheetData>
    <row r="1" spans="1:19" x14ac:dyDescent="0.2">
      <c r="A1" s="11"/>
      <c r="B1" s="11"/>
      <c r="C1" s="11"/>
      <c r="D1" s="11"/>
      <c r="E1" s="12"/>
      <c r="F1" s="10" t="s">
        <v>138</v>
      </c>
      <c r="G1" s="13"/>
      <c r="H1" s="13"/>
      <c r="I1" s="11"/>
    </row>
    <row r="2" spans="1:19" ht="18" customHeight="1" x14ac:dyDescent="0.2">
      <c r="A2" s="240" t="s">
        <v>77</v>
      </c>
      <c r="B2" s="241"/>
      <c r="C2" s="247" t="s">
        <v>101</v>
      </c>
      <c r="D2" s="248"/>
      <c r="E2" s="248"/>
      <c r="F2" s="248"/>
      <c r="G2" s="249"/>
      <c r="H2" s="13"/>
      <c r="I2" s="13"/>
    </row>
    <row r="3" spans="1:19" ht="14.25" customHeight="1" x14ac:dyDescent="0.2">
      <c r="A3" s="242" t="s">
        <v>104</v>
      </c>
      <c r="B3" s="243"/>
      <c r="C3" s="247" t="s">
        <v>105</v>
      </c>
      <c r="D3" s="248"/>
      <c r="E3" s="248"/>
      <c r="F3" s="248"/>
      <c r="G3" s="249"/>
      <c r="H3" s="13"/>
      <c r="I3" s="152"/>
    </row>
    <row r="4" spans="1:19" ht="14.25" customHeight="1" x14ac:dyDescent="0.2">
      <c r="A4" s="240" t="s">
        <v>78</v>
      </c>
      <c r="B4" s="241"/>
      <c r="C4" s="247" t="s">
        <v>87</v>
      </c>
      <c r="D4" s="248"/>
      <c r="E4" s="248"/>
      <c r="F4" s="248"/>
      <c r="G4" s="249"/>
      <c r="H4" s="13"/>
      <c r="I4" s="13"/>
    </row>
    <row r="5" spans="1:19" ht="12" customHeight="1" x14ac:dyDescent="0.2">
      <c r="A5" s="244" t="s">
        <v>81</v>
      </c>
      <c r="B5" s="178" t="s">
        <v>79</v>
      </c>
      <c r="C5" s="247" t="s">
        <v>113</v>
      </c>
      <c r="D5" s="248"/>
      <c r="E5" s="248"/>
      <c r="F5" s="248"/>
      <c r="G5" s="249"/>
      <c r="H5" s="13"/>
      <c r="I5" s="13"/>
      <c r="L5" s="195"/>
    </row>
    <row r="6" spans="1:19" ht="12.75" customHeight="1" x14ac:dyDescent="0.2">
      <c r="A6" s="245"/>
      <c r="B6" s="179" t="s">
        <v>83</v>
      </c>
      <c r="C6" s="247" t="s">
        <v>114</v>
      </c>
      <c r="D6" s="248"/>
      <c r="E6" s="248"/>
      <c r="F6" s="248"/>
      <c r="G6" s="249"/>
      <c r="H6" s="13"/>
      <c r="I6" s="13"/>
    </row>
    <row r="7" spans="1:19" ht="12.75" customHeight="1" x14ac:dyDescent="0.2">
      <c r="A7" s="246"/>
      <c r="B7" s="180" t="s">
        <v>80</v>
      </c>
      <c r="C7" s="247" t="s">
        <v>115</v>
      </c>
      <c r="D7" s="248"/>
      <c r="E7" s="248"/>
      <c r="F7" s="248"/>
      <c r="G7" s="249"/>
      <c r="H7" s="13"/>
      <c r="I7" s="13"/>
    </row>
    <row r="8" spans="1:19" x14ac:dyDescent="0.2">
      <c r="A8" s="2"/>
      <c r="B8" s="2"/>
      <c r="C8" s="2"/>
      <c r="D8" s="11"/>
      <c r="E8" s="12"/>
      <c r="F8" s="10"/>
      <c r="G8" s="13"/>
      <c r="H8" s="13"/>
      <c r="I8" s="11"/>
    </row>
    <row r="9" spans="1:19" ht="21.75" customHeight="1" x14ac:dyDescent="0.2">
      <c r="A9" s="236" t="s">
        <v>47</v>
      </c>
      <c r="B9" s="237" t="s">
        <v>17</v>
      </c>
      <c r="C9" s="237" t="s">
        <v>18</v>
      </c>
      <c r="D9" s="238" t="s">
        <v>43</v>
      </c>
      <c r="E9" s="239" t="s">
        <v>19</v>
      </c>
      <c r="F9" s="38" t="s">
        <v>76</v>
      </c>
      <c r="G9" s="38" t="s">
        <v>74</v>
      </c>
      <c r="H9" s="38" t="s">
        <v>75</v>
      </c>
      <c r="I9" s="235" t="s">
        <v>85</v>
      </c>
    </row>
    <row r="10" spans="1:19" x14ac:dyDescent="0.2">
      <c r="A10" s="236"/>
      <c r="B10" s="237"/>
      <c r="C10" s="237"/>
      <c r="D10" s="238"/>
      <c r="E10" s="239"/>
      <c r="F10" s="39">
        <v>1</v>
      </c>
      <c r="G10" s="39">
        <v>1.05</v>
      </c>
      <c r="H10" s="39">
        <v>1.05</v>
      </c>
      <c r="I10" s="235"/>
    </row>
    <row r="11" spans="1:19" x14ac:dyDescent="0.2">
      <c r="A11" s="111" t="s">
        <v>20</v>
      </c>
      <c r="B11" s="40"/>
      <c r="C11" s="41"/>
      <c r="D11" s="41"/>
      <c r="E11" s="42"/>
      <c r="F11" s="43"/>
      <c r="G11" s="43"/>
      <c r="H11" s="43"/>
      <c r="I11" s="172"/>
      <c r="K11" s="14"/>
      <c r="L11" s="14"/>
      <c r="M11" s="14"/>
      <c r="N11" s="14"/>
      <c r="O11" s="14"/>
      <c r="P11" s="14"/>
      <c r="Q11" s="14"/>
      <c r="R11" s="14"/>
      <c r="S11" s="14"/>
    </row>
    <row r="12" spans="1:19" x14ac:dyDescent="0.2">
      <c r="A12" s="125" t="s">
        <v>107</v>
      </c>
      <c r="B12" s="44">
        <v>1</v>
      </c>
      <c r="C12" s="45">
        <v>80000</v>
      </c>
      <c r="D12" s="41">
        <v>18</v>
      </c>
      <c r="E12" s="42">
        <v>1</v>
      </c>
      <c r="F12" s="43">
        <f>B12*C12*4*E12</f>
        <v>320000</v>
      </c>
      <c r="G12" s="43">
        <f>B12*C12*12*E12</f>
        <v>960000</v>
      </c>
      <c r="H12" s="43">
        <f>B12*C12*2*E12</f>
        <v>160000</v>
      </c>
      <c r="I12" s="173">
        <f t="shared" ref="I12:I25" si="0">SUM(F12:H12)</f>
        <v>1440000</v>
      </c>
      <c r="K12" s="14"/>
      <c r="L12" s="15"/>
      <c r="M12" s="14"/>
      <c r="N12" s="14"/>
      <c r="O12" s="14"/>
      <c r="P12" s="14"/>
      <c r="Q12" s="14"/>
      <c r="R12" s="14"/>
      <c r="S12" s="14"/>
    </row>
    <row r="13" spans="1:19" x14ac:dyDescent="0.2">
      <c r="A13" s="46" t="s">
        <v>108</v>
      </c>
      <c r="B13" s="44">
        <v>1</v>
      </c>
      <c r="C13" s="45">
        <v>55000</v>
      </c>
      <c r="D13" s="45">
        <v>18</v>
      </c>
      <c r="E13" s="47">
        <v>1</v>
      </c>
      <c r="F13" s="43">
        <f t="shared" ref="F13:F16" si="1">B13*C13*4*E13</f>
        <v>220000</v>
      </c>
      <c r="G13" s="43">
        <f t="shared" ref="G13:G16" si="2">B13*C13*12*E13</f>
        <v>660000</v>
      </c>
      <c r="H13" s="43">
        <f t="shared" ref="H13:H16" si="3">B13*C13*2*E13</f>
        <v>110000</v>
      </c>
      <c r="I13" s="173">
        <f t="shared" si="0"/>
        <v>990000</v>
      </c>
      <c r="K13" s="14"/>
      <c r="L13" s="196"/>
      <c r="M13" s="14"/>
      <c r="N13" s="14"/>
      <c r="O13" s="14"/>
      <c r="P13" s="14"/>
      <c r="Q13" s="14"/>
      <c r="R13" s="14"/>
      <c r="S13" s="14"/>
    </row>
    <row r="14" spans="1:19" x14ac:dyDescent="0.2">
      <c r="A14" s="46" t="s">
        <v>111</v>
      </c>
      <c r="B14" s="44">
        <v>1</v>
      </c>
      <c r="C14" s="45">
        <v>55000</v>
      </c>
      <c r="D14" s="45">
        <v>18</v>
      </c>
      <c r="E14" s="47">
        <v>1</v>
      </c>
      <c r="F14" s="43">
        <f t="shared" si="1"/>
        <v>220000</v>
      </c>
      <c r="G14" s="43">
        <f t="shared" si="2"/>
        <v>660000</v>
      </c>
      <c r="H14" s="43">
        <f t="shared" si="3"/>
        <v>110000</v>
      </c>
      <c r="I14" s="173">
        <f t="shared" si="0"/>
        <v>990000</v>
      </c>
      <c r="K14" s="14"/>
      <c r="L14" s="196"/>
      <c r="M14" s="14"/>
      <c r="N14" s="14"/>
      <c r="O14" s="14"/>
      <c r="P14" s="14"/>
      <c r="Q14" s="14"/>
      <c r="R14" s="14"/>
      <c r="S14" s="14"/>
    </row>
    <row r="15" spans="1:19" x14ac:dyDescent="0.2">
      <c r="A15" s="46" t="s">
        <v>109</v>
      </c>
      <c r="B15" s="44">
        <v>2</v>
      </c>
      <c r="C15" s="45">
        <v>25000</v>
      </c>
      <c r="D15" s="45">
        <v>18</v>
      </c>
      <c r="E15" s="47">
        <v>0.6</v>
      </c>
      <c r="F15" s="43">
        <f t="shared" si="1"/>
        <v>120000</v>
      </c>
      <c r="G15" s="43">
        <f t="shared" si="2"/>
        <v>360000</v>
      </c>
      <c r="H15" s="43">
        <f t="shared" si="3"/>
        <v>60000</v>
      </c>
      <c r="I15" s="173">
        <f t="shared" si="0"/>
        <v>540000</v>
      </c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" customHeight="1" x14ac:dyDescent="0.2">
      <c r="A16" s="125" t="s">
        <v>112</v>
      </c>
      <c r="B16" s="44">
        <v>10</v>
      </c>
      <c r="C16" s="45">
        <v>5000</v>
      </c>
      <c r="D16" s="45">
        <v>18</v>
      </c>
      <c r="E16" s="48">
        <v>1</v>
      </c>
      <c r="F16" s="43">
        <f t="shared" si="1"/>
        <v>200000</v>
      </c>
      <c r="G16" s="43">
        <f t="shared" si="2"/>
        <v>600000</v>
      </c>
      <c r="H16" s="43">
        <f t="shared" si="3"/>
        <v>100000</v>
      </c>
      <c r="I16" s="173">
        <f t="shared" si="0"/>
        <v>900000</v>
      </c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">
      <c r="A17" s="46"/>
      <c r="B17" s="44"/>
      <c r="C17" s="45"/>
      <c r="D17" s="45"/>
      <c r="E17" s="47"/>
      <c r="F17" s="43">
        <f t="shared" ref="F17:F25" si="4">B17*C17*D17*E17*$F$10*16.6666%</f>
        <v>0</v>
      </c>
      <c r="G17" s="43">
        <f t="shared" ref="G17:G25" si="5">B17*C17*D17*E17*$G$10*100%</f>
        <v>0</v>
      </c>
      <c r="H17" s="43">
        <f t="shared" ref="H17:H25" si="6">B17*C17*D17*E17*$H$10*33.3333%</f>
        <v>0</v>
      </c>
      <c r="I17" s="173">
        <f t="shared" si="0"/>
        <v>0</v>
      </c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">
      <c r="A18" s="46"/>
      <c r="B18" s="44"/>
      <c r="C18" s="45"/>
      <c r="D18" s="45"/>
      <c r="E18" s="47"/>
      <c r="F18" s="43">
        <f t="shared" si="4"/>
        <v>0</v>
      </c>
      <c r="G18" s="43">
        <f t="shared" si="5"/>
        <v>0</v>
      </c>
      <c r="H18" s="43">
        <f t="shared" si="6"/>
        <v>0</v>
      </c>
      <c r="I18" s="173">
        <f t="shared" si="0"/>
        <v>0</v>
      </c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">
      <c r="A19" s="46"/>
      <c r="B19" s="44"/>
      <c r="C19" s="45"/>
      <c r="D19" s="45"/>
      <c r="E19" s="47"/>
      <c r="F19" s="43">
        <f t="shared" si="4"/>
        <v>0</v>
      </c>
      <c r="G19" s="43">
        <f t="shared" si="5"/>
        <v>0</v>
      </c>
      <c r="H19" s="43">
        <f t="shared" si="6"/>
        <v>0</v>
      </c>
      <c r="I19" s="173">
        <f t="shared" si="0"/>
        <v>0</v>
      </c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">
      <c r="A20" s="46"/>
      <c r="B20" s="44"/>
      <c r="C20" s="45"/>
      <c r="D20" s="45"/>
      <c r="E20" s="47"/>
      <c r="F20" s="43">
        <f t="shared" si="4"/>
        <v>0</v>
      </c>
      <c r="G20" s="43">
        <f t="shared" si="5"/>
        <v>0</v>
      </c>
      <c r="H20" s="43">
        <f t="shared" si="6"/>
        <v>0</v>
      </c>
      <c r="I20" s="173">
        <f t="shared" si="0"/>
        <v>0</v>
      </c>
      <c r="K20" s="14"/>
      <c r="L20" s="14"/>
      <c r="M20" s="14"/>
      <c r="N20" s="14"/>
      <c r="O20" s="14"/>
      <c r="P20" s="14"/>
      <c r="Q20" s="14"/>
      <c r="R20" s="14"/>
      <c r="S20" s="14"/>
    </row>
    <row r="21" spans="1:19" x14ac:dyDescent="0.2">
      <c r="A21" s="46"/>
      <c r="B21" s="44"/>
      <c r="C21" s="45"/>
      <c r="D21" s="45"/>
      <c r="E21" s="47"/>
      <c r="F21" s="43">
        <f t="shared" si="4"/>
        <v>0</v>
      </c>
      <c r="G21" s="43">
        <f t="shared" si="5"/>
        <v>0</v>
      </c>
      <c r="H21" s="43">
        <f t="shared" si="6"/>
        <v>0</v>
      </c>
      <c r="I21" s="173">
        <f t="shared" si="0"/>
        <v>0</v>
      </c>
      <c r="K21" s="14"/>
      <c r="L21" s="14"/>
      <c r="M21" s="14"/>
      <c r="N21" s="14"/>
      <c r="O21" s="14"/>
      <c r="P21" s="14"/>
      <c r="Q21" s="14"/>
      <c r="R21" s="14"/>
      <c r="S21" s="14"/>
    </row>
    <row r="22" spans="1:19" x14ac:dyDescent="0.2">
      <c r="A22" s="46"/>
      <c r="B22" s="44"/>
      <c r="C22" s="45"/>
      <c r="D22" s="45"/>
      <c r="E22" s="47"/>
      <c r="F22" s="43">
        <f t="shared" si="4"/>
        <v>0</v>
      </c>
      <c r="G22" s="43">
        <f t="shared" si="5"/>
        <v>0</v>
      </c>
      <c r="H22" s="43">
        <f t="shared" si="6"/>
        <v>0</v>
      </c>
      <c r="I22" s="173">
        <f t="shared" si="0"/>
        <v>0</v>
      </c>
      <c r="K22" s="14"/>
      <c r="L22" s="14"/>
      <c r="M22" s="14"/>
      <c r="N22" s="14"/>
      <c r="O22" s="14"/>
      <c r="P22" s="14"/>
      <c r="Q22" s="14"/>
      <c r="R22" s="14"/>
      <c r="S22" s="14"/>
    </row>
    <row r="23" spans="1:19" x14ac:dyDescent="0.2">
      <c r="A23" s="46"/>
      <c r="B23" s="44"/>
      <c r="C23" s="45"/>
      <c r="D23" s="45"/>
      <c r="E23" s="47"/>
      <c r="F23" s="43">
        <f t="shared" si="4"/>
        <v>0</v>
      </c>
      <c r="G23" s="43">
        <f t="shared" si="5"/>
        <v>0</v>
      </c>
      <c r="H23" s="43">
        <f t="shared" si="6"/>
        <v>0</v>
      </c>
      <c r="I23" s="173">
        <f t="shared" si="0"/>
        <v>0</v>
      </c>
      <c r="K23" s="14"/>
      <c r="L23" s="14"/>
      <c r="M23" s="14"/>
      <c r="N23" s="14"/>
      <c r="O23" s="14"/>
      <c r="P23" s="14"/>
      <c r="Q23" s="14"/>
      <c r="R23" s="14"/>
      <c r="S23" s="14"/>
    </row>
    <row r="24" spans="1:19" x14ac:dyDescent="0.2">
      <c r="A24" s="46"/>
      <c r="B24" s="44"/>
      <c r="C24" s="45"/>
      <c r="D24" s="45"/>
      <c r="E24" s="47"/>
      <c r="F24" s="43">
        <f t="shared" si="4"/>
        <v>0</v>
      </c>
      <c r="G24" s="43">
        <f t="shared" si="5"/>
        <v>0</v>
      </c>
      <c r="H24" s="43">
        <f t="shared" si="6"/>
        <v>0</v>
      </c>
      <c r="I24" s="173">
        <f t="shared" si="0"/>
        <v>0</v>
      </c>
      <c r="K24" s="14"/>
      <c r="L24" s="14"/>
      <c r="M24" s="14"/>
      <c r="N24" s="14"/>
      <c r="O24" s="14"/>
      <c r="P24" s="14"/>
      <c r="Q24" s="14"/>
      <c r="R24" s="14"/>
      <c r="S24" s="14"/>
    </row>
    <row r="25" spans="1:19" x14ac:dyDescent="0.2">
      <c r="A25" s="46"/>
      <c r="B25" s="44"/>
      <c r="C25" s="45"/>
      <c r="D25" s="45"/>
      <c r="E25" s="47"/>
      <c r="F25" s="43">
        <f t="shared" si="4"/>
        <v>0</v>
      </c>
      <c r="G25" s="43">
        <f t="shared" si="5"/>
        <v>0</v>
      </c>
      <c r="H25" s="43">
        <f t="shared" si="6"/>
        <v>0</v>
      </c>
      <c r="I25" s="173">
        <f t="shared" si="0"/>
        <v>0</v>
      </c>
      <c r="K25" s="14"/>
      <c r="L25" s="14"/>
      <c r="M25" s="14"/>
      <c r="N25" s="14"/>
      <c r="O25" s="14"/>
      <c r="P25" s="14"/>
      <c r="Q25" s="14"/>
      <c r="R25" s="14"/>
      <c r="S25" s="14"/>
    </row>
    <row r="26" spans="1:19" s="16" customFormat="1" x14ac:dyDescent="0.2">
      <c r="A26" s="49" t="s">
        <v>21</v>
      </c>
      <c r="B26" s="50"/>
      <c r="C26" s="50"/>
      <c r="D26" s="50"/>
      <c r="E26" s="51"/>
      <c r="F26" s="52">
        <f>SUM(F12:F25)</f>
        <v>1080000</v>
      </c>
      <c r="G26" s="52">
        <f>SUM(G12:G25)</f>
        <v>3240000</v>
      </c>
      <c r="H26" s="52">
        <f>SUM(H12:H25)</f>
        <v>540000</v>
      </c>
      <c r="I26" s="174">
        <f>SUM(I12:I25)</f>
        <v>4860000</v>
      </c>
    </row>
    <row r="27" spans="1:19" x14ac:dyDescent="0.2">
      <c r="A27" s="111" t="s">
        <v>22</v>
      </c>
      <c r="B27" s="40"/>
      <c r="C27" s="41"/>
      <c r="D27" s="41"/>
      <c r="E27" s="42"/>
      <c r="F27" s="43"/>
      <c r="G27" s="43"/>
      <c r="H27" s="43"/>
      <c r="I27" s="172"/>
      <c r="K27" s="14"/>
      <c r="L27" s="14"/>
      <c r="M27" s="14"/>
      <c r="N27" s="14"/>
      <c r="O27" s="14"/>
      <c r="P27" s="14"/>
      <c r="Q27" s="14"/>
      <c r="R27" s="14"/>
      <c r="S27" s="14"/>
    </row>
    <row r="28" spans="1:19" x14ac:dyDescent="0.2">
      <c r="A28" s="46" t="s">
        <v>52</v>
      </c>
      <c r="B28" s="44"/>
      <c r="C28" s="45"/>
      <c r="D28" s="45"/>
      <c r="E28" s="47">
        <v>0.1</v>
      </c>
      <c r="F28" s="43">
        <f>F$26*E28</f>
        <v>108000</v>
      </c>
      <c r="G28" s="43">
        <f>G$26*E28</f>
        <v>324000</v>
      </c>
      <c r="H28" s="43">
        <f>H$26*E28</f>
        <v>54000</v>
      </c>
      <c r="I28" s="173">
        <f>SUM(F28:H28)</f>
        <v>486000</v>
      </c>
      <c r="K28" s="14"/>
      <c r="L28" s="14"/>
      <c r="M28" s="14"/>
      <c r="N28" s="14"/>
      <c r="O28" s="14"/>
      <c r="P28" s="14"/>
      <c r="Q28" s="14"/>
      <c r="R28" s="14"/>
      <c r="S28" s="14"/>
    </row>
    <row r="29" spans="1:19" x14ac:dyDescent="0.2">
      <c r="A29" s="46" t="s">
        <v>53</v>
      </c>
      <c r="B29" s="44"/>
      <c r="C29" s="45"/>
      <c r="D29" s="45"/>
      <c r="E29" s="47">
        <v>0.1</v>
      </c>
      <c r="F29" s="43">
        <f>F$26*E29</f>
        <v>108000</v>
      </c>
      <c r="G29" s="43">
        <f t="shared" ref="G29" si="7">G$26*E29</f>
        <v>324000</v>
      </c>
      <c r="H29" s="43">
        <f>H$26*E29</f>
        <v>54000</v>
      </c>
      <c r="I29" s="173">
        <f>SUM(F29:H29)</f>
        <v>486000</v>
      </c>
      <c r="K29" s="14"/>
      <c r="L29" s="14"/>
      <c r="M29" s="14"/>
      <c r="N29" s="14"/>
      <c r="O29" s="14"/>
      <c r="P29" s="14"/>
      <c r="Q29" s="14"/>
      <c r="R29" s="14"/>
      <c r="S29" s="14"/>
    </row>
    <row r="30" spans="1:19" x14ac:dyDescent="0.2">
      <c r="A30" s="46" t="s">
        <v>54</v>
      </c>
      <c r="B30" s="44"/>
      <c r="C30" s="45"/>
      <c r="D30" s="45"/>
      <c r="E30" s="47">
        <v>0.05</v>
      </c>
      <c r="F30" s="43">
        <f t="shared" ref="F30" si="8">F$26*E30</f>
        <v>54000</v>
      </c>
      <c r="G30" s="43">
        <f>G$26*E30</f>
        <v>162000</v>
      </c>
      <c r="H30" s="43">
        <f>H$26*E30</f>
        <v>27000</v>
      </c>
      <c r="I30" s="173">
        <f>SUM(F30:H30)</f>
        <v>243000</v>
      </c>
      <c r="K30" s="14"/>
      <c r="L30" s="14"/>
      <c r="M30" s="14"/>
      <c r="N30" s="14"/>
      <c r="O30" s="14"/>
      <c r="P30" s="14"/>
      <c r="Q30" s="14"/>
      <c r="R30" s="14"/>
      <c r="S30" s="14"/>
    </row>
    <row r="31" spans="1:19" s="16" customFormat="1" x14ac:dyDescent="0.2">
      <c r="A31" s="49" t="s">
        <v>23</v>
      </c>
      <c r="B31" s="50"/>
      <c r="C31" s="50"/>
      <c r="D31" s="50"/>
      <c r="E31" s="51"/>
      <c r="F31" s="52">
        <f>SUM(F28:F30)</f>
        <v>270000</v>
      </c>
      <c r="G31" s="52">
        <f t="shared" ref="G31:H31" si="9">SUM(G28:G30)</f>
        <v>810000</v>
      </c>
      <c r="H31" s="52">
        <f t="shared" si="9"/>
        <v>135000</v>
      </c>
      <c r="I31" s="174">
        <f>SUM(I28:I30)</f>
        <v>1215000</v>
      </c>
    </row>
    <row r="32" spans="1:19" x14ac:dyDescent="0.2">
      <c r="A32" s="111" t="s">
        <v>24</v>
      </c>
      <c r="B32" s="40"/>
      <c r="C32" s="41"/>
      <c r="D32" s="41"/>
      <c r="E32" s="42"/>
      <c r="F32" s="43"/>
      <c r="G32" s="43"/>
      <c r="H32" s="43"/>
      <c r="I32" s="172"/>
      <c r="K32" s="14"/>
      <c r="L32" s="14"/>
      <c r="M32" s="14"/>
      <c r="N32" s="14"/>
      <c r="O32" s="14"/>
      <c r="P32" s="14"/>
      <c r="Q32" s="14"/>
      <c r="R32" s="14"/>
      <c r="S32" s="14"/>
    </row>
    <row r="33" spans="1:19" x14ac:dyDescent="0.2">
      <c r="A33" s="53" t="s">
        <v>25</v>
      </c>
      <c r="B33" s="44"/>
      <c r="C33" s="45"/>
      <c r="D33" s="45"/>
      <c r="E33" s="47"/>
      <c r="F33" s="43"/>
      <c r="G33" s="43"/>
      <c r="H33" s="43"/>
      <c r="I33" s="173"/>
      <c r="K33" s="14"/>
      <c r="L33" s="14"/>
      <c r="M33" s="14"/>
      <c r="N33" s="14"/>
      <c r="O33" s="14"/>
      <c r="P33" s="14"/>
      <c r="Q33" s="14"/>
      <c r="R33" s="14"/>
      <c r="S33" s="14"/>
    </row>
    <row r="34" spans="1:19" x14ac:dyDescent="0.2">
      <c r="A34" s="46" t="s">
        <v>116</v>
      </c>
      <c r="B34" s="44">
        <v>50</v>
      </c>
      <c r="C34" s="45">
        <v>850</v>
      </c>
      <c r="D34" s="45">
        <v>18</v>
      </c>
      <c r="E34" s="47">
        <v>1</v>
      </c>
      <c r="F34" s="43">
        <f>B34*C34*4*E34</f>
        <v>170000</v>
      </c>
      <c r="G34" s="43">
        <f>B34*C34*12*E34</f>
        <v>510000</v>
      </c>
      <c r="H34" s="43">
        <f>B34*C34*2*E34</f>
        <v>85000</v>
      </c>
      <c r="I34" s="173">
        <f>SUM(F34:H34)</f>
        <v>765000</v>
      </c>
      <c r="K34" s="14"/>
      <c r="L34" s="14"/>
      <c r="M34" s="14"/>
      <c r="N34" s="14"/>
      <c r="O34" s="14"/>
      <c r="P34" s="14"/>
      <c r="Q34" s="14"/>
      <c r="R34" s="14"/>
      <c r="S34" s="14"/>
    </row>
    <row r="35" spans="1:19" x14ac:dyDescent="0.2">
      <c r="A35" s="46" t="s">
        <v>117</v>
      </c>
      <c r="B35" s="44">
        <v>70</v>
      </c>
      <c r="C35" s="45">
        <v>820</v>
      </c>
      <c r="D35" s="45">
        <v>18</v>
      </c>
      <c r="E35" s="47">
        <v>1</v>
      </c>
      <c r="F35" s="43">
        <f>B35*C35*4*E35</f>
        <v>229600</v>
      </c>
      <c r="G35" s="43">
        <f>B35*C35*12*E35</f>
        <v>688800</v>
      </c>
      <c r="H35" s="43">
        <f>B35*C35*2*E35</f>
        <v>114800</v>
      </c>
      <c r="I35" s="173">
        <f>SUM(F35:H35)</f>
        <v>1033200</v>
      </c>
      <c r="K35" s="14"/>
      <c r="L35" s="14"/>
      <c r="M35" s="14"/>
      <c r="N35" s="14"/>
      <c r="O35" s="14"/>
      <c r="P35" s="14"/>
      <c r="Q35" s="14"/>
      <c r="R35" s="14"/>
      <c r="S35" s="14"/>
    </row>
    <row r="36" spans="1:19" x14ac:dyDescent="0.2">
      <c r="A36" s="46"/>
      <c r="B36" s="44"/>
      <c r="C36" s="45"/>
      <c r="D36" s="45"/>
      <c r="E36" s="47"/>
      <c r="F36" s="43">
        <f t="shared" ref="F36:F39" si="10">B36*C36*D36*E36</f>
        <v>0</v>
      </c>
      <c r="G36" s="43">
        <f t="shared" ref="G36:G39" si="11">B36*C36*15</f>
        <v>0</v>
      </c>
      <c r="H36" s="43">
        <f t="shared" ref="H36" si="12">B36*C36*15</f>
        <v>0</v>
      </c>
      <c r="I36" s="173">
        <f>SUM(F36:H36)</f>
        <v>0</v>
      </c>
      <c r="K36" s="14"/>
      <c r="L36" s="14"/>
      <c r="M36" s="14"/>
      <c r="N36" s="14"/>
      <c r="O36" s="14"/>
      <c r="P36" s="14"/>
      <c r="Q36" s="14"/>
      <c r="R36" s="14"/>
      <c r="S36" s="14"/>
    </row>
    <row r="37" spans="1:19" x14ac:dyDescent="0.2">
      <c r="A37" s="53" t="s">
        <v>26</v>
      </c>
      <c r="B37" s="44"/>
      <c r="C37" s="45"/>
      <c r="D37" s="45"/>
      <c r="E37" s="47"/>
      <c r="F37" s="43"/>
      <c r="G37" s="43"/>
      <c r="H37" s="43"/>
      <c r="I37" s="173"/>
      <c r="K37" s="14"/>
      <c r="L37" s="14"/>
      <c r="M37" s="14"/>
      <c r="N37" s="14"/>
      <c r="O37" s="14"/>
      <c r="P37" s="14"/>
      <c r="Q37" s="14"/>
      <c r="R37" s="14"/>
      <c r="S37" s="14"/>
    </row>
    <row r="38" spans="1:19" x14ac:dyDescent="0.2">
      <c r="A38" s="46"/>
      <c r="B38" s="44"/>
      <c r="C38" s="45"/>
      <c r="D38" s="45"/>
      <c r="E38" s="47"/>
      <c r="F38" s="43">
        <f t="shared" si="10"/>
        <v>0</v>
      </c>
      <c r="G38" s="43">
        <f t="shared" si="11"/>
        <v>0</v>
      </c>
      <c r="H38" s="43">
        <f t="shared" ref="H38:H39" si="13">B38*C38*15</f>
        <v>0</v>
      </c>
      <c r="I38" s="173">
        <f>SUM(F38:G38)</f>
        <v>0</v>
      </c>
      <c r="K38" s="14"/>
      <c r="L38" s="14"/>
      <c r="M38" s="14"/>
      <c r="N38" s="14"/>
      <c r="O38" s="14"/>
      <c r="P38" s="14"/>
      <c r="Q38" s="14"/>
      <c r="R38" s="14"/>
      <c r="S38" s="14"/>
    </row>
    <row r="39" spans="1:19" x14ac:dyDescent="0.2">
      <c r="A39" s="46"/>
      <c r="B39" s="44"/>
      <c r="C39" s="45"/>
      <c r="D39" s="45"/>
      <c r="E39" s="47"/>
      <c r="F39" s="43">
        <f t="shared" si="10"/>
        <v>0</v>
      </c>
      <c r="G39" s="43">
        <f t="shared" si="11"/>
        <v>0</v>
      </c>
      <c r="H39" s="43">
        <f t="shared" si="13"/>
        <v>0</v>
      </c>
      <c r="I39" s="173">
        <f>SUM(F39:G39)</f>
        <v>0</v>
      </c>
      <c r="K39" s="14"/>
      <c r="L39" s="14"/>
      <c r="M39" s="14"/>
      <c r="N39" s="14"/>
      <c r="O39" s="14"/>
      <c r="P39" s="14"/>
      <c r="Q39" s="14"/>
      <c r="R39" s="14"/>
      <c r="S39" s="14"/>
    </row>
    <row r="40" spans="1:19" s="16" customFormat="1" x14ac:dyDescent="0.2">
      <c r="A40" s="49" t="s">
        <v>27</v>
      </c>
      <c r="B40" s="50"/>
      <c r="C40" s="50"/>
      <c r="D40" s="50"/>
      <c r="E40" s="51"/>
      <c r="F40" s="52">
        <f>SUM(F33:F39)</f>
        <v>399600</v>
      </c>
      <c r="G40" s="52">
        <f t="shared" ref="G40" si="14">SUM(G33:G39)</f>
        <v>1198800</v>
      </c>
      <c r="H40" s="52">
        <f>SUM(H33:H39)</f>
        <v>199800</v>
      </c>
      <c r="I40" s="174">
        <f>SUM(I33:I39)</f>
        <v>1798200</v>
      </c>
    </row>
    <row r="41" spans="1:19" x14ac:dyDescent="0.2">
      <c r="A41" s="111" t="s">
        <v>28</v>
      </c>
      <c r="B41" s="40"/>
      <c r="C41" s="41"/>
      <c r="D41" s="41"/>
      <c r="E41" s="42"/>
      <c r="F41" s="43"/>
      <c r="G41" s="43"/>
      <c r="H41" s="43"/>
      <c r="I41" s="172"/>
      <c r="K41" s="14"/>
      <c r="L41" s="14"/>
      <c r="M41" s="14"/>
      <c r="N41" s="14"/>
      <c r="O41" s="14"/>
      <c r="P41" s="14"/>
      <c r="Q41" s="14"/>
      <c r="R41" s="14"/>
      <c r="S41" s="14"/>
    </row>
    <row r="42" spans="1:19" x14ac:dyDescent="0.2">
      <c r="A42" s="111" t="s">
        <v>110</v>
      </c>
      <c r="B42" s="40">
        <v>2</v>
      </c>
      <c r="C42" s="41">
        <v>300000</v>
      </c>
      <c r="D42" s="41">
        <v>1</v>
      </c>
      <c r="E42" s="42">
        <v>1</v>
      </c>
      <c r="F42" s="54">
        <f>B42*C42*1*E42</f>
        <v>600000</v>
      </c>
      <c r="G42" s="54">
        <f>B42*C42*0</f>
        <v>0</v>
      </c>
      <c r="H42" s="54">
        <f>B42*C42*0</f>
        <v>0</v>
      </c>
      <c r="I42" s="173">
        <f>SUM(F42:H42)</f>
        <v>600000</v>
      </c>
      <c r="K42" s="14"/>
      <c r="L42" s="14"/>
      <c r="M42" s="14"/>
      <c r="N42" s="14"/>
      <c r="O42" s="14"/>
      <c r="P42" s="14"/>
      <c r="Q42" s="14"/>
      <c r="R42" s="14"/>
      <c r="S42" s="14"/>
    </row>
    <row r="43" spans="1:19" s="16" customFormat="1" x14ac:dyDescent="0.2">
      <c r="A43" s="49" t="s">
        <v>29</v>
      </c>
      <c r="B43" s="50"/>
      <c r="C43" s="50"/>
      <c r="D43" s="50"/>
      <c r="E43" s="51"/>
      <c r="F43" s="52">
        <f>F42</f>
        <v>600000</v>
      </c>
      <c r="G43" s="52">
        <f t="shared" ref="G43:H43" si="15">G42</f>
        <v>0</v>
      </c>
      <c r="H43" s="52">
        <f t="shared" si="15"/>
        <v>0</v>
      </c>
      <c r="I43" s="175">
        <f>I42</f>
        <v>600000</v>
      </c>
    </row>
    <row r="44" spans="1:19" x14ac:dyDescent="0.2">
      <c r="A44" s="111" t="s">
        <v>58</v>
      </c>
      <c r="B44" s="40"/>
      <c r="C44" s="41"/>
      <c r="D44" s="41"/>
      <c r="E44" s="42"/>
      <c r="F44" s="43"/>
      <c r="G44" s="43"/>
      <c r="H44" s="43"/>
      <c r="I44" s="172"/>
      <c r="K44" s="14"/>
      <c r="L44" s="14"/>
      <c r="M44" s="14"/>
      <c r="N44" s="14"/>
      <c r="O44" s="14"/>
      <c r="P44" s="14"/>
      <c r="Q44" s="14"/>
      <c r="R44" s="14"/>
      <c r="S44" s="14"/>
    </row>
    <row r="45" spans="1:19" x14ac:dyDescent="0.2">
      <c r="A45" s="111" t="s">
        <v>121</v>
      </c>
      <c r="B45" s="40">
        <v>1</v>
      </c>
      <c r="C45" s="41">
        <v>70000</v>
      </c>
      <c r="D45" s="41">
        <v>3</v>
      </c>
      <c r="E45" s="42">
        <v>0.8</v>
      </c>
      <c r="F45" s="43">
        <f>B45*C45*1*E45</f>
        <v>56000</v>
      </c>
      <c r="G45" s="55">
        <f>B45*C45*2*E45</f>
        <v>112000</v>
      </c>
      <c r="H45" s="43">
        <f>F45</f>
        <v>56000</v>
      </c>
      <c r="I45" s="173">
        <f t="shared" ref="I45:I47" si="16">SUM(F45:H45)</f>
        <v>224000</v>
      </c>
      <c r="K45" s="14"/>
      <c r="L45" s="14"/>
      <c r="M45" s="14"/>
      <c r="N45" s="14"/>
      <c r="O45" s="14"/>
      <c r="P45" s="14"/>
      <c r="Q45" s="14"/>
      <c r="R45" s="14"/>
      <c r="S45" s="14"/>
    </row>
    <row r="46" spans="1:19" x14ac:dyDescent="0.2">
      <c r="A46" s="56" t="s">
        <v>123</v>
      </c>
      <c r="B46" s="44">
        <v>2</v>
      </c>
      <c r="C46" s="45">
        <v>30000</v>
      </c>
      <c r="D46" s="45">
        <v>6</v>
      </c>
      <c r="E46" s="47">
        <v>1</v>
      </c>
      <c r="F46" s="43">
        <f t="shared" ref="F46:F47" si="17">B46*C46*1*E46</f>
        <v>60000</v>
      </c>
      <c r="G46" s="55">
        <f t="shared" ref="G46:G47" si="18">B46*C46*2*E46</f>
        <v>120000</v>
      </c>
      <c r="H46" s="43">
        <f t="shared" ref="H46:H47" si="19">F46</f>
        <v>60000</v>
      </c>
      <c r="I46" s="173">
        <f t="shared" si="16"/>
        <v>240000</v>
      </c>
      <c r="K46" s="14"/>
      <c r="L46" s="14"/>
      <c r="M46" s="14"/>
      <c r="N46" s="14"/>
      <c r="O46" s="14"/>
      <c r="P46" s="14"/>
      <c r="Q46" s="14"/>
      <c r="R46" s="14"/>
      <c r="S46" s="14"/>
    </row>
    <row r="47" spans="1:19" x14ac:dyDescent="0.2">
      <c r="A47" s="56" t="s">
        <v>133</v>
      </c>
      <c r="B47" s="44">
        <v>2</v>
      </c>
      <c r="C47" s="45">
        <v>100000</v>
      </c>
      <c r="D47" s="45">
        <v>3</v>
      </c>
      <c r="E47" s="47">
        <v>1</v>
      </c>
      <c r="F47" s="43">
        <f t="shared" si="17"/>
        <v>200000</v>
      </c>
      <c r="G47" s="55">
        <f t="shared" si="18"/>
        <v>400000</v>
      </c>
      <c r="H47" s="43">
        <f t="shared" si="19"/>
        <v>200000</v>
      </c>
      <c r="I47" s="173">
        <f t="shared" si="16"/>
        <v>800000</v>
      </c>
      <c r="K47" s="14"/>
      <c r="L47" s="14"/>
      <c r="M47" s="14"/>
      <c r="N47" s="14"/>
      <c r="O47" s="14"/>
      <c r="P47" s="14"/>
      <c r="Q47" s="14"/>
      <c r="R47" s="14"/>
      <c r="S47" s="14"/>
    </row>
    <row r="48" spans="1:19" s="16" customFormat="1" x14ac:dyDescent="0.2">
      <c r="A48" s="49" t="s">
        <v>31</v>
      </c>
      <c r="B48" s="50"/>
      <c r="C48" s="50"/>
      <c r="D48" s="50"/>
      <c r="E48" s="51"/>
      <c r="F48" s="52">
        <f>SUM(F45:F47)</f>
        <v>316000</v>
      </c>
      <c r="G48" s="52">
        <f t="shared" ref="G48:I48" si="20">SUM(G45:G47)</f>
        <v>632000</v>
      </c>
      <c r="H48" s="52">
        <f t="shared" si="20"/>
        <v>316000</v>
      </c>
      <c r="I48" s="175">
        <f t="shared" si="20"/>
        <v>1264000</v>
      </c>
    </row>
    <row r="49" spans="1:19" x14ac:dyDescent="0.2">
      <c r="A49" s="111" t="s">
        <v>32</v>
      </c>
      <c r="B49" s="40"/>
      <c r="C49" s="41"/>
      <c r="D49" s="41"/>
      <c r="E49" s="42"/>
      <c r="F49" s="43"/>
      <c r="G49" s="43"/>
      <c r="H49" s="43"/>
      <c r="I49" s="173"/>
      <c r="K49" s="14"/>
      <c r="L49" s="14"/>
      <c r="M49" s="14"/>
      <c r="N49" s="14"/>
      <c r="O49" s="14"/>
      <c r="P49" s="14"/>
      <c r="Q49" s="14"/>
      <c r="R49" s="14"/>
      <c r="S49" s="14"/>
    </row>
    <row r="50" spans="1:19" x14ac:dyDescent="0.2">
      <c r="A50" s="111"/>
      <c r="B50" s="40"/>
      <c r="C50" s="41"/>
      <c r="D50" s="41"/>
      <c r="E50" s="42"/>
      <c r="F50" s="43"/>
      <c r="G50" s="55">
        <f t="shared" ref="G50" si="21">B50*C50*D50*E50*0%</f>
        <v>0</v>
      </c>
      <c r="H50" s="43">
        <f t="shared" ref="H50" si="22">B50*C50*D50*E50*$G$10*0%</f>
        <v>0</v>
      </c>
      <c r="I50" s="173">
        <f>SUM(F50:H50)</f>
        <v>0</v>
      </c>
      <c r="K50" s="14"/>
      <c r="L50" s="14"/>
      <c r="M50" s="14"/>
      <c r="N50" s="14"/>
      <c r="O50" s="14"/>
      <c r="P50" s="14"/>
      <c r="Q50" s="14"/>
      <c r="R50" s="14"/>
      <c r="S50" s="14"/>
    </row>
    <row r="51" spans="1:19" s="16" customFormat="1" x14ac:dyDescent="0.2">
      <c r="A51" s="49" t="s">
        <v>33</v>
      </c>
      <c r="B51" s="50"/>
      <c r="C51" s="50"/>
      <c r="D51" s="50"/>
      <c r="E51" s="51"/>
      <c r="F51" s="52">
        <f>SUM(F50)</f>
        <v>0</v>
      </c>
      <c r="G51" s="52">
        <f t="shared" ref="G51" si="23">SUM(G50)</f>
        <v>0</v>
      </c>
      <c r="H51" s="52">
        <f>SUM(H50)</f>
        <v>0</v>
      </c>
      <c r="I51" s="175">
        <f>SUM(F51:H51)</f>
        <v>0</v>
      </c>
    </row>
    <row r="52" spans="1:19" x14ac:dyDescent="0.2">
      <c r="A52" s="111" t="s">
        <v>34</v>
      </c>
      <c r="B52" s="40"/>
      <c r="C52" s="41"/>
      <c r="D52" s="41"/>
      <c r="E52" s="42"/>
      <c r="F52" s="43"/>
      <c r="G52" s="43"/>
      <c r="H52" s="43"/>
      <c r="I52" s="173">
        <f t="shared" ref="I52:I53" si="24">SUM(F52:H52)</f>
        <v>0</v>
      </c>
      <c r="K52" s="14"/>
      <c r="L52" s="14"/>
      <c r="M52" s="14"/>
      <c r="N52" s="14"/>
      <c r="O52" s="14"/>
      <c r="P52" s="14"/>
      <c r="Q52" s="14"/>
      <c r="R52" s="14"/>
      <c r="S52" s="14"/>
    </row>
    <row r="53" spans="1:19" x14ac:dyDescent="0.2">
      <c r="A53" s="111"/>
      <c r="B53" s="40"/>
      <c r="C53" s="41"/>
      <c r="D53" s="41"/>
      <c r="E53" s="42"/>
      <c r="F53" s="43">
        <f>B53*C53*D53*E53</f>
        <v>0</v>
      </c>
      <c r="G53" s="55">
        <f t="shared" ref="G53" si="25">B53*C53*D53*E53*0%</f>
        <v>0</v>
      </c>
      <c r="H53" s="43">
        <f t="shared" ref="H53" si="26">B53*C53*D53*E53*$G$10*0%</f>
        <v>0</v>
      </c>
      <c r="I53" s="173">
        <f t="shared" si="24"/>
        <v>0</v>
      </c>
      <c r="K53" s="14"/>
      <c r="L53" s="14"/>
      <c r="M53" s="14"/>
      <c r="N53" s="14"/>
      <c r="O53" s="14"/>
      <c r="P53" s="14"/>
      <c r="Q53" s="14"/>
      <c r="R53" s="14"/>
      <c r="S53" s="14"/>
    </row>
    <row r="54" spans="1:19" s="16" customFormat="1" x14ac:dyDescent="0.2">
      <c r="A54" s="49" t="s">
        <v>35</v>
      </c>
      <c r="B54" s="50"/>
      <c r="C54" s="50"/>
      <c r="D54" s="50"/>
      <c r="E54" s="51"/>
      <c r="F54" s="52">
        <f>SUM(F53)</f>
        <v>0</v>
      </c>
      <c r="G54" s="52">
        <f t="shared" ref="G54:H54" si="27">SUM(G53)</f>
        <v>0</v>
      </c>
      <c r="H54" s="52">
        <f t="shared" si="27"/>
        <v>0</v>
      </c>
      <c r="I54" s="174">
        <f>SUM(I52)</f>
        <v>0</v>
      </c>
    </row>
    <row r="55" spans="1:19" x14ac:dyDescent="0.2">
      <c r="A55" s="111" t="s">
        <v>36</v>
      </c>
      <c r="B55" s="40"/>
      <c r="C55" s="41"/>
      <c r="D55" s="41"/>
      <c r="E55" s="42"/>
      <c r="F55" s="43"/>
      <c r="G55" s="43"/>
      <c r="H55" s="43"/>
      <c r="I55" s="172"/>
      <c r="K55" s="14"/>
      <c r="L55" s="14"/>
      <c r="M55" s="14"/>
      <c r="N55" s="14"/>
      <c r="O55" s="14"/>
      <c r="P55" s="14"/>
      <c r="Q55" s="14"/>
      <c r="R55" s="14"/>
      <c r="S55" s="14"/>
    </row>
    <row r="56" spans="1:19" x14ac:dyDescent="0.2">
      <c r="A56" s="111" t="s">
        <v>100</v>
      </c>
      <c r="B56" s="40"/>
      <c r="C56" s="41"/>
      <c r="D56" s="41"/>
      <c r="E56" s="42"/>
      <c r="F56" s="43"/>
      <c r="G56" s="43"/>
      <c r="H56" s="43"/>
      <c r="I56" s="172"/>
      <c r="K56" s="14"/>
      <c r="L56" s="14"/>
      <c r="M56" s="14"/>
      <c r="N56" s="14"/>
      <c r="O56" s="14"/>
      <c r="P56" s="14"/>
      <c r="Q56" s="14"/>
      <c r="R56" s="14"/>
      <c r="S56" s="14"/>
    </row>
    <row r="57" spans="1:19" x14ac:dyDescent="0.2">
      <c r="A57" s="46" t="s">
        <v>59</v>
      </c>
      <c r="B57" s="44">
        <v>1</v>
      </c>
      <c r="C57" s="45">
        <v>15000</v>
      </c>
      <c r="D57" s="45">
        <v>18</v>
      </c>
      <c r="E57" s="47">
        <v>1</v>
      </c>
      <c r="F57" s="43">
        <f>B57*C57*4*E57</f>
        <v>60000</v>
      </c>
      <c r="G57" s="43">
        <f>B57*C57*12*E57</f>
        <v>180000</v>
      </c>
      <c r="H57" s="43">
        <f>B57*C57*2*E57</f>
        <v>30000</v>
      </c>
      <c r="I57" s="173">
        <f t="shared" ref="I57:I68" si="28">SUM(F57:H57)</f>
        <v>270000</v>
      </c>
      <c r="K57" s="14"/>
      <c r="L57" s="14"/>
      <c r="M57" s="14"/>
      <c r="N57" s="14"/>
      <c r="O57" s="14"/>
      <c r="P57" s="14"/>
      <c r="Q57" s="14"/>
      <c r="R57" s="14"/>
      <c r="S57" s="14"/>
    </row>
    <row r="58" spans="1:19" x14ac:dyDescent="0.2">
      <c r="A58" s="46" t="s">
        <v>60</v>
      </c>
      <c r="B58" s="44">
        <v>4</v>
      </c>
      <c r="C58" s="45">
        <v>1000</v>
      </c>
      <c r="D58" s="45">
        <v>18</v>
      </c>
      <c r="E58" s="47">
        <v>1</v>
      </c>
      <c r="F58" s="43">
        <f t="shared" ref="F58:F60" si="29">B58*C58*4*E58</f>
        <v>16000</v>
      </c>
      <c r="G58" s="43">
        <f t="shared" ref="G58:G60" si="30">B58*C58*12*E58</f>
        <v>48000</v>
      </c>
      <c r="H58" s="43">
        <f t="shared" ref="H58:H60" si="31">B58*C58*2*E58</f>
        <v>8000</v>
      </c>
      <c r="I58" s="173">
        <f t="shared" si="28"/>
        <v>72000</v>
      </c>
      <c r="K58" s="14"/>
      <c r="L58" s="14"/>
      <c r="M58" s="14"/>
      <c r="N58" s="14"/>
      <c r="O58" s="14"/>
      <c r="P58" s="14"/>
      <c r="Q58" s="14"/>
      <c r="R58" s="14"/>
      <c r="S58" s="14"/>
    </row>
    <row r="59" spans="1:19" x14ac:dyDescent="0.2">
      <c r="A59" s="46" t="s">
        <v>61</v>
      </c>
      <c r="B59" s="44">
        <v>1</v>
      </c>
      <c r="C59" s="45">
        <v>25000</v>
      </c>
      <c r="D59" s="45">
        <v>18</v>
      </c>
      <c r="E59" s="47">
        <v>1</v>
      </c>
      <c r="F59" s="43">
        <f t="shared" si="29"/>
        <v>100000</v>
      </c>
      <c r="G59" s="43">
        <f t="shared" si="30"/>
        <v>300000</v>
      </c>
      <c r="H59" s="43">
        <f t="shared" si="31"/>
        <v>50000</v>
      </c>
      <c r="I59" s="173">
        <f t="shared" si="28"/>
        <v>450000</v>
      </c>
      <c r="K59" s="14"/>
      <c r="L59" s="14"/>
      <c r="M59" s="14"/>
      <c r="N59" s="14"/>
      <c r="O59" s="14"/>
      <c r="P59" s="14"/>
      <c r="Q59" s="14"/>
      <c r="R59" s="14"/>
      <c r="S59" s="14"/>
    </row>
    <row r="60" spans="1:19" x14ac:dyDescent="0.2">
      <c r="A60" s="46" t="s">
        <v>122</v>
      </c>
      <c r="B60" s="44">
        <v>1</v>
      </c>
      <c r="C60" s="45">
        <v>88000</v>
      </c>
      <c r="D60" s="45">
        <v>18</v>
      </c>
      <c r="E60" s="47">
        <v>0.8</v>
      </c>
      <c r="F60" s="43">
        <f t="shared" si="29"/>
        <v>281600</v>
      </c>
      <c r="G60" s="43">
        <f t="shared" si="30"/>
        <v>844800</v>
      </c>
      <c r="H60" s="43">
        <f t="shared" si="31"/>
        <v>140800</v>
      </c>
      <c r="I60" s="173">
        <f t="shared" si="28"/>
        <v>1267200</v>
      </c>
      <c r="K60" s="14"/>
      <c r="L60" s="14"/>
      <c r="M60" s="14"/>
      <c r="N60" s="14"/>
      <c r="O60" s="14"/>
      <c r="P60" s="14"/>
      <c r="Q60" s="14"/>
      <c r="R60" s="14"/>
      <c r="S60" s="14"/>
    </row>
    <row r="61" spans="1:19" x14ac:dyDescent="0.2">
      <c r="A61" s="56" t="s">
        <v>142</v>
      </c>
      <c r="B61" s="44">
        <v>1</v>
      </c>
      <c r="C61" s="45">
        <v>15000</v>
      </c>
      <c r="D61" s="45">
        <v>18</v>
      </c>
      <c r="E61" s="47">
        <v>1</v>
      </c>
      <c r="F61" s="43">
        <f t="shared" ref="F61:F68" si="32">B61*C61*D61*E61*$F$10*16.6666%</f>
        <v>44999.819999999992</v>
      </c>
      <c r="G61" s="43">
        <f t="shared" ref="G61:G68" si="33">B61*C61*D61*E61*$G$10*100%</f>
        <v>283500</v>
      </c>
      <c r="H61" s="43">
        <f t="shared" ref="H61:H68" si="34">B61*C61*D61*E61*$H$10*33.3333%</f>
        <v>94499.905499999993</v>
      </c>
      <c r="I61" s="173">
        <f t="shared" si="28"/>
        <v>422999.7255</v>
      </c>
      <c r="K61" s="14"/>
      <c r="L61" s="14"/>
      <c r="M61" s="14"/>
      <c r="N61" s="14"/>
      <c r="O61" s="14"/>
      <c r="P61" s="14"/>
      <c r="Q61" s="14"/>
      <c r="R61" s="14"/>
      <c r="S61" s="14"/>
    </row>
    <row r="62" spans="1:19" x14ac:dyDescent="0.2">
      <c r="A62" s="112"/>
      <c r="B62" s="44"/>
      <c r="C62" s="45"/>
      <c r="D62" s="45"/>
      <c r="E62" s="47"/>
      <c r="F62" s="43">
        <f t="shared" si="32"/>
        <v>0</v>
      </c>
      <c r="G62" s="43">
        <f t="shared" si="33"/>
        <v>0</v>
      </c>
      <c r="H62" s="43">
        <f t="shared" si="34"/>
        <v>0</v>
      </c>
      <c r="I62" s="173">
        <f t="shared" si="28"/>
        <v>0</v>
      </c>
      <c r="K62" s="14"/>
      <c r="L62" s="14"/>
      <c r="M62" s="14"/>
      <c r="N62" s="14"/>
      <c r="O62" s="14"/>
      <c r="P62" s="14"/>
      <c r="Q62" s="14"/>
      <c r="R62" s="14"/>
      <c r="S62" s="14"/>
    </row>
    <row r="63" spans="1:19" x14ac:dyDescent="0.2">
      <c r="A63" s="112"/>
      <c r="B63" s="44"/>
      <c r="C63" s="45"/>
      <c r="D63" s="45"/>
      <c r="E63" s="47"/>
      <c r="F63" s="43">
        <f t="shared" si="32"/>
        <v>0</v>
      </c>
      <c r="G63" s="43">
        <f t="shared" si="33"/>
        <v>0</v>
      </c>
      <c r="H63" s="43">
        <f t="shared" si="34"/>
        <v>0</v>
      </c>
      <c r="I63" s="173">
        <f t="shared" si="28"/>
        <v>0</v>
      </c>
      <c r="K63" s="14"/>
      <c r="L63" s="14"/>
      <c r="M63" s="14"/>
      <c r="N63" s="14"/>
      <c r="O63" s="14"/>
      <c r="P63" s="14"/>
      <c r="Q63" s="14"/>
      <c r="R63" s="14"/>
      <c r="S63" s="14"/>
    </row>
    <row r="64" spans="1:19" x14ac:dyDescent="0.2">
      <c r="A64" s="112"/>
      <c r="B64" s="44"/>
      <c r="C64" s="45"/>
      <c r="D64" s="45"/>
      <c r="E64" s="47"/>
      <c r="F64" s="43">
        <f t="shared" si="32"/>
        <v>0</v>
      </c>
      <c r="G64" s="43">
        <f t="shared" si="33"/>
        <v>0</v>
      </c>
      <c r="H64" s="43">
        <f t="shared" si="34"/>
        <v>0</v>
      </c>
      <c r="I64" s="173">
        <f t="shared" si="28"/>
        <v>0</v>
      </c>
      <c r="K64" s="14"/>
      <c r="L64" s="14"/>
      <c r="M64" s="14"/>
      <c r="N64" s="14"/>
      <c r="O64" s="14"/>
      <c r="P64" s="14"/>
      <c r="Q64" s="14"/>
      <c r="R64" s="14"/>
      <c r="S64" s="14"/>
    </row>
    <row r="65" spans="1:19" x14ac:dyDescent="0.2">
      <c r="A65" s="112"/>
      <c r="B65" s="44"/>
      <c r="C65" s="45"/>
      <c r="D65" s="45"/>
      <c r="E65" s="47"/>
      <c r="F65" s="43">
        <f t="shared" si="32"/>
        <v>0</v>
      </c>
      <c r="G65" s="43">
        <f t="shared" si="33"/>
        <v>0</v>
      </c>
      <c r="H65" s="43">
        <f t="shared" si="34"/>
        <v>0</v>
      </c>
      <c r="I65" s="173">
        <f t="shared" si="28"/>
        <v>0</v>
      </c>
      <c r="K65" s="14"/>
      <c r="L65" s="14"/>
      <c r="M65" s="14"/>
      <c r="N65" s="14"/>
      <c r="O65" s="14"/>
      <c r="P65" s="14"/>
      <c r="Q65" s="14"/>
      <c r="R65" s="14"/>
      <c r="S65" s="14"/>
    </row>
    <row r="66" spans="1:19" x14ac:dyDescent="0.2">
      <c r="A66" s="112"/>
      <c r="B66" s="44"/>
      <c r="C66" s="45"/>
      <c r="D66" s="45"/>
      <c r="E66" s="47"/>
      <c r="F66" s="43">
        <f t="shared" si="32"/>
        <v>0</v>
      </c>
      <c r="G66" s="43">
        <f t="shared" si="33"/>
        <v>0</v>
      </c>
      <c r="H66" s="43">
        <f t="shared" si="34"/>
        <v>0</v>
      </c>
      <c r="I66" s="173">
        <f t="shared" si="28"/>
        <v>0</v>
      </c>
      <c r="K66" s="14"/>
      <c r="L66" s="14"/>
      <c r="M66" s="14"/>
      <c r="N66" s="14"/>
      <c r="O66" s="14"/>
      <c r="P66" s="14"/>
      <c r="Q66" s="14"/>
      <c r="R66" s="14"/>
      <c r="S66" s="14"/>
    </row>
    <row r="67" spans="1:19" x14ac:dyDescent="0.2">
      <c r="A67" s="112"/>
      <c r="B67" s="44"/>
      <c r="C67" s="45"/>
      <c r="D67" s="45"/>
      <c r="E67" s="47"/>
      <c r="F67" s="43">
        <f t="shared" si="32"/>
        <v>0</v>
      </c>
      <c r="G67" s="43">
        <f t="shared" si="33"/>
        <v>0</v>
      </c>
      <c r="H67" s="43">
        <f t="shared" si="34"/>
        <v>0</v>
      </c>
      <c r="I67" s="173">
        <f t="shared" si="28"/>
        <v>0</v>
      </c>
      <c r="K67" s="14"/>
      <c r="L67" s="14"/>
      <c r="M67" s="14"/>
      <c r="N67" s="14"/>
      <c r="O67" s="14"/>
      <c r="P67" s="14"/>
      <c r="Q67" s="14"/>
      <c r="R67" s="14"/>
      <c r="S67" s="14"/>
    </row>
    <row r="68" spans="1:19" x14ac:dyDescent="0.2">
      <c r="A68" s="112"/>
      <c r="B68" s="57"/>
      <c r="C68" s="58"/>
      <c r="D68" s="58"/>
      <c r="E68" s="47"/>
      <c r="F68" s="43">
        <f t="shared" si="32"/>
        <v>0</v>
      </c>
      <c r="G68" s="43">
        <f t="shared" si="33"/>
        <v>0</v>
      </c>
      <c r="H68" s="43">
        <f t="shared" si="34"/>
        <v>0</v>
      </c>
      <c r="I68" s="173">
        <f t="shared" si="28"/>
        <v>0</v>
      </c>
      <c r="K68" s="14"/>
      <c r="L68" s="14"/>
      <c r="M68" s="14"/>
      <c r="N68" s="14"/>
      <c r="O68" s="14"/>
      <c r="P68" s="14"/>
      <c r="Q68" s="14"/>
      <c r="R68" s="14"/>
      <c r="S68" s="14"/>
    </row>
    <row r="69" spans="1:19" s="17" customFormat="1" ht="21.75" customHeight="1" x14ac:dyDescent="0.2">
      <c r="A69" s="110" t="s">
        <v>37</v>
      </c>
      <c r="B69" s="59"/>
      <c r="C69" s="60"/>
      <c r="D69" s="61"/>
      <c r="E69" s="62"/>
      <c r="F69" s="63">
        <f>SUM(F57:F68)</f>
        <v>502599.82</v>
      </c>
      <c r="G69" s="63">
        <f>SUM(G57:G68)</f>
        <v>1656300</v>
      </c>
      <c r="H69" s="63">
        <f>SUM(H57:H68)</f>
        <v>323299.90549999999</v>
      </c>
      <c r="I69" s="176">
        <f>SUM(I57:I68)</f>
        <v>2482199.7255000002</v>
      </c>
    </row>
    <row r="70" spans="1:19" s="2" customFormat="1" ht="17.25" customHeight="1" x14ac:dyDescent="0.2">
      <c r="A70" s="64" t="s">
        <v>89</v>
      </c>
      <c r="B70" s="44"/>
      <c r="C70" s="45"/>
      <c r="D70" s="45"/>
      <c r="E70" s="47"/>
      <c r="F70" s="43"/>
      <c r="G70" s="43"/>
      <c r="H70" s="43"/>
      <c r="I70" s="173"/>
    </row>
    <row r="71" spans="1:19" s="17" customFormat="1" ht="25.5" x14ac:dyDescent="0.2">
      <c r="A71" s="108" t="s">
        <v>131</v>
      </c>
      <c r="B71" s="65"/>
      <c r="C71" s="45"/>
      <c r="D71" s="65"/>
      <c r="E71" s="66"/>
      <c r="F71" s="67"/>
      <c r="G71" s="55"/>
      <c r="H71" s="55"/>
      <c r="I71" s="173"/>
    </row>
    <row r="72" spans="1:19" s="17" customFormat="1" x14ac:dyDescent="0.2">
      <c r="A72" s="121" t="str">
        <f>'[1]Detailed Budget'!A49</f>
        <v xml:space="preserve">Activity 1: Community Mobilization </v>
      </c>
      <c r="B72" s="69">
        <v>6</v>
      </c>
      <c r="C72" s="45">
        <v>50000</v>
      </c>
      <c r="D72" s="69">
        <v>1</v>
      </c>
      <c r="E72" s="70">
        <v>1</v>
      </c>
      <c r="F72" s="43">
        <f>B72*C72*D72*E72*50%</f>
        <v>150000</v>
      </c>
      <c r="G72" s="43">
        <f>B72*C72*D72*E72*25%</f>
        <v>75000</v>
      </c>
      <c r="H72" s="43">
        <f>B72*C72*D72*E72*25%</f>
        <v>75000</v>
      </c>
      <c r="I72" s="173">
        <f t="shared" ref="I72:I92" si="35">SUM(F72:H72)</f>
        <v>300000</v>
      </c>
    </row>
    <row r="73" spans="1:19" s="17" customFormat="1" ht="38.25" x14ac:dyDescent="0.2">
      <c r="A73" s="121" t="s">
        <v>130</v>
      </c>
      <c r="B73" s="69">
        <v>1</v>
      </c>
      <c r="C73" s="45">
        <v>200000</v>
      </c>
      <c r="D73" s="69">
        <v>1</v>
      </c>
      <c r="E73" s="70">
        <v>1</v>
      </c>
      <c r="F73" s="43">
        <f>B73*C73*D73*100%</f>
        <v>200000</v>
      </c>
      <c r="G73" s="43">
        <f>B73*C73*D73*E73*50%</f>
        <v>100000</v>
      </c>
      <c r="H73" s="43">
        <f>B73*C73*D73*E73*0%</f>
        <v>0</v>
      </c>
      <c r="I73" s="173">
        <f t="shared" si="35"/>
        <v>300000</v>
      </c>
    </row>
    <row r="74" spans="1:19" s="17" customFormat="1" ht="38.25" x14ac:dyDescent="0.2">
      <c r="A74" s="121" t="str">
        <f>'[1]Detailed Budget'!A51</f>
        <v>Activity 3: Establishing community structures responsible for supporting early grade reading abilities</v>
      </c>
      <c r="B74" s="69">
        <v>1</v>
      </c>
      <c r="C74" s="45">
        <v>50000</v>
      </c>
      <c r="D74" s="69">
        <v>6</v>
      </c>
      <c r="E74" s="70">
        <v>1</v>
      </c>
      <c r="F74" s="43">
        <f>B74*C74*D74*E74*100%</f>
        <v>300000</v>
      </c>
      <c r="G74" s="43">
        <f>B74*C74*D74*E74*0%</f>
        <v>0</v>
      </c>
      <c r="H74" s="43">
        <f>B74*C74*D74*E74*0%</f>
        <v>0</v>
      </c>
      <c r="I74" s="173">
        <f t="shared" si="35"/>
        <v>300000</v>
      </c>
    </row>
    <row r="75" spans="1:19" s="17" customFormat="1" ht="38.25" x14ac:dyDescent="0.2">
      <c r="A75" s="121" t="str">
        <f>'[1]Detailed Budget'!A52</f>
        <v xml:space="preserve">Activity 4: conducting awareness campaigns on early grade reading to increase community participation in the project </v>
      </c>
      <c r="B75" s="69">
        <v>6</v>
      </c>
      <c r="C75" s="45">
        <v>50000</v>
      </c>
      <c r="D75" s="69">
        <v>1</v>
      </c>
      <c r="E75" s="70">
        <v>1</v>
      </c>
      <c r="F75" s="43">
        <f>B75*C75*D75*E75*50%</f>
        <v>150000</v>
      </c>
      <c r="G75" s="43">
        <f>B75*C75*D75*E75*30%</f>
        <v>90000</v>
      </c>
      <c r="H75" s="43">
        <f>B75*C75*D75*E75*20%</f>
        <v>60000</v>
      </c>
      <c r="I75" s="173">
        <f t="shared" si="35"/>
        <v>300000</v>
      </c>
    </row>
    <row r="76" spans="1:19" s="17" customFormat="1" ht="25.5" x14ac:dyDescent="0.2">
      <c r="A76" s="121" t="str">
        <f>'[1]Detailed Budget'!A53</f>
        <v>Activity 5: Orienting local leaders, VDCs, ADC and DEC on the project</v>
      </c>
      <c r="B76" s="69">
        <v>5</v>
      </c>
      <c r="C76" s="45">
        <v>60000</v>
      </c>
      <c r="D76" s="69">
        <v>1</v>
      </c>
      <c r="E76" s="70">
        <v>1</v>
      </c>
      <c r="F76" s="43">
        <f>B76*C76*D76*E76*60%</f>
        <v>180000</v>
      </c>
      <c r="G76" s="43">
        <f>B76*C76*D76*E76*40%</f>
        <v>120000</v>
      </c>
      <c r="H76" s="43">
        <f>B76*C76*D76*E76*0%</f>
        <v>0</v>
      </c>
      <c r="I76" s="173">
        <f t="shared" si="35"/>
        <v>300000</v>
      </c>
    </row>
    <row r="77" spans="1:19" s="17" customFormat="1" ht="38.25" x14ac:dyDescent="0.2">
      <c r="A77" s="121" t="str">
        <f>'[1]Detailed Budget'!A54</f>
        <v>Activity 6: Training mother groups, School committees, PTAs to support early grade reading activities in their communities</v>
      </c>
      <c r="B77" s="69">
        <v>15</v>
      </c>
      <c r="C77" s="45">
        <v>50000</v>
      </c>
      <c r="D77" s="69">
        <v>1</v>
      </c>
      <c r="E77" s="70">
        <v>1</v>
      </c>
      <c r="F77" s="43">
        <f>B77*C77*D77*E77*60%</f>
        <v>450000</v>
      </c>
      <c r="G77" s="43">
        <f>B77*C77*D77*E77*20%</f>
        <v>150000</v>
      </c>
      <c r="H77" s="43">
        <f>B77*C77*D77*E77*20%</f>
        <v>150000</v>
      </c>
      <c r="I77" s="173">
        <f t="shared" si="35"/>
        <v>750000</v>
      </c>
    </row>
    <row r="78" spans="1:19" s="17" customFormat="1" x14ac:dyDescent="0.2">
      <c r="A78" s="121"/>
      <c r="B78" s="69"/>
      <c r="C78" s="45"/>
      <c r="D78" s="69"/>
      <c r="E78" s="70"/>
      <c r="F78" s="43">
        <f t="shared" ref="F78" si="36">B78*C78*D78*E78*10%</f>
        <v>0</v>
      </c>
      <c r="G78" s="43">
        <f t="shared" ref="G78" si="37">B78*C78*D78*E78*70%</f>
        <v>0</v>
      </c>
      <c r="H78" s="43">
        <f t="shared" ref="H78" si="38">B78*C78*D78*E78*10%</f>
        <v>0</v>
      </c>
      <c r="I78" s="173">
        <f t="shared" si="35"/>
        <v>0</v>
      </c>
    </row>
    <row r="79" spans="1:19" s="17" customFormat="1" x14ac:dyDescent="0.2">
      <c r="A79" s="121"/>
      <c r="B79" s="69"/>
      <c r="C79" s="45"/>
      <c r="D79" s="69"/>
      <c r="E79" s="70"/>
      <c r="F79" s="43">
        <f t="shared" ref="F79:F92" si="39">B79*C79*D79*E79*0%</f>
        <v>0</v>
      </c>
      <c r="G79" s="43">
        <f t="shared" ref="G79:G92" si="40">B79*C79*D79*E79*0%</f>
        <v>0</v>
      </c>
      <c r="H79" s="43">
        <f t="shared" ref="H79:H92" si="41">B79*C79*D79*E79*0%</f>
        <v>0</v>
      </c>
      <c r="I79" s="173">
        <f t="shared" si="35"/>
        <v>0</v>
      </c>
    </row>
    <row r="80" spans="1:19" s="17" customFormat="1" x14ac:dyDescent="0.2">
      <c r="A80" s="121"/>
      <c r="B80" s="69"/>
      <c r="C80" s="45"/>
      <c r="D80" s="69"/>
      <c r="E80" s="70"/>
      <c r="F80" s="43">
        <f t="shared" si="39"/>
        <v>0</v>
      </c>
      <c r="G80" s="43">
        <f t="shared" si="40"/>
        <v>0</v>
      </c>
      <c r="H80" s="43">
        <f t="shared" si="41"/>
        <v>0</v>
      </c>
      <c r="I80" s="173">
        <f t="shared" si="35"/>
        <v>0</v>
      </c>
    </row>
    <row r="81" spans="1:9" s="17" customFormat="1" x14ac:dyDescent="0.2">
      <c r="A81" s="121"/>
      <c r="B81" s="69"/>
      <c r="C81" s="45"/>
      <c r="D81" s="69"/>
      <c r="E81" s="70"/>
      <c r="F81" s="43">
        <f t="shared" si="39"/>
        <v>0</v>
      </c>
      <c r="G81" s="43">
        <f t="shared" si="40"/>
        <v>0</v>
      </c>
      <c r="H81" s="43">
        <f t="shared" si="41"/>
        <v>0</v>
      </c>
      <c r="I81" s="173">
        <f t="shared" si="35"/>
        <v>0</v>
      </c>
    </row>
    <row r="82" spans="1:9" s="17" customFormat="1" x14ac:dyDescent="0.2">
      <c r="A82" s="121"/>
      <c r="B82" s="69"/>
      <c r="C82" s="45"/>
      <c r="D82" s="69"/>
      <c r="E82" s="70"/>
      <c r="F82" s="43">
        <f t="shared" si="39"/>
        <v>0</v>
      </c>
      <c r="G82" s="43">
        <f t="shared" si="40"/>
        <v>0</v>
      </c>
      <c r="H82" s="43">
        <f t="shared" si="41"/>
        <v>0</v>
      </c>
      <c r="I82" s="173">
        <f t="shared" si="35"/>
        <v>0</v>
      </c>
    </row>
    <row r="83" spans="1:9" s="17" customFormat="1" x14ac:dyDescent="0.2">
      <c r="A83" s="121"/>
      <c r="B83" s="69"/>
      <c r="C83" s="45"/>
      <c r="D83" s="69"/>
      <c r="E83" s="70"/>
      <c r="F83" s="43">
        <f t="shared" si="39"/>
        <v>0</v>
      </c>
      <c r="G83" s="43">
        <f t="shared" si="40"/>
        <v>0</v>
      </c>
      <c r="H83" s="43">
        <f t="shared" si="41"/>
        <v>0</v>
      </c>
      <c r="I83" s="173">
        <f t="shared" si="35"/>
        <v>0</v>
      </c>
    </row>
    <row r="84" spans="1:9" s="17" customFormat="1" x14ac:dyDescent="0.2">
      <c r="A84" s="46"/>
      <c r="B84" s="69"/>
      <c r="C84" s="45"/>
      <c r="D84" s="69"/>
      <c r="E84" s="70"/>
      <c r="F84" s="43">
        <f t="shared" si="39"/>
        <v>0</v>
      </c>
      <c r="G84" s="43">
        <f t="shared" si="40"/>
        <v>0</v>
      </c>
      <c r="H84" s="43">
        <f t="shared" si="41"/>
        <v>0</v>
      </c>
      <c r="I84" s="173">
        <f t="shared" si="35"/>
        <v>0</v>
      </c>
    </row>
    <row r="85" spans="1:9" s="17" customFormat="1" x14ac:dyDescent="0.2">
      <c r="A85" s="46"/>
      <c r="B85" s="71"/>
      <c r="C85" s="45"/>
      <c r="D85" s="71"/>
      <c r="E85" s="72"/>
      <c r="F85" s="43">
        <f t="shared" si="39"/>
        <v>0</v>
      </c>
      <c r="G85" s="43">
        <f t="shared" si="40"/>
        <v>0</v>
      </c>
      <c r="H85" s="43">
        <f t="shared" si="41"/>
        <v>0</v>
      </c>
      <c r="I85" s="173">
        <f t="shared" si="35"/>
        <v>0</v>
      </c>
    </row>
    <row r="86" spans="1:9" s="17" customFormat="1" x14ac:dyDescent="0.2">
      <c r="A86" s="122"/>
      <c r="B86" s="74"/>
      <c r="C86" s="45"/>
      <c r="D86" s="74"/>
      <c r="E86" s="66"/>
      <c r="F86" s="43">
        <f t="shared" si="39"/>
        <v>0</v>
      </c>
      <c r="G86" s="43">
        <f t="shared" si="40"/>
        <v>0</v>
      </c>
      <c r="H86" s="43">
        <f t="shared" si="41"/>
        <v>0</v>
      </c>
      <c r="I86" s="173">
        <f t="shared" si="35"/>
        <v>0</v>
      </c>
    </row>
    <row r="87" spans="1:9" s="17" customFormat="1" x14ac:dyDescent="0.2">
      <c r="A87" s="46"/>
      <c r="B87" s="75"/>
      <c r="C87" s="45"/>
      <c r="D87" s="75"/>
      <c r="E87" s="70"/>
      <c r="F87" s="43">
        <f t="shared" si="39"/>
        <v>0</v>
      </c>
      <c r="G87" s="43">
        <f t="shared" si="40"/>
        <v>0</v>
      </c>
      <c r="H87" s="43">
        <f t="shared" si="41"/>
        <v>0</v>
      </c>
      <c r="I87" s="173">
        <f t="shared" si="35"/>
        <v>0</v>
      </c>
    </row>
    <row r="88" spans="1:9" s="17" customFormat="1" x14ac:dyDescent="0.2">
      <c r="A88" s="46"/>
      <c r="B88" s="77"/>
      <c r="C88" s="45"/>
      <c r="D88" s="77"/>
      <c r="E88" s="72"/>
      <c r="F88" s="43">
        <f t="shared" si="39"/>
        <v>0</v>
      </c>
      <c r="G88" s="43">
        <f t="shared" si="40"/>
        <v>0</v>
      </c>
      <c r="H88" s="43">
        <f t="shared" si="41"/>
        <v>0</v>
      </c>
      <c r="I88" s="173">
        <f t="shared" si="35"/>
        <v>0</v>
      </c>
    </row>
    <row r="89" spans="1:9" s="17" customFormat="1" x14ac:dyDescent="0.2">
      <c r="A89" s="46"/>
      <c r="B89" s="77"/>
      <c r="C89" s="45"/>
      <c r="D89" s="77"/>
      <c r="E89" s="72"/>
      <c r="F89" s="43">
        <f t="shared" si="39"/>
        <v>0</v>
      </c>
      <c r="G89" s="43">
        <f t="shared" si="40"/>
        <v>0</v>
      </c>
      <c r="H89" s="43">
        <f t="shared" si="41"/>
        <v>0</v>
      </c>
      <c r="I89" s="173">
        <f t="shared" si="35"/>
        <v>0</v>
      </c>
    </row>
    <row r="90" spans="1:9" s="17" customFormat="1" x14ac:dyDescent="0.2">
      <c r="A90" s="46"/>
      <c r="B90" s="79"/>
      <c r="C90" s="45"/>
      <c r="D90" s="79"/>
      <c r="E90" s="70"/>
      <c r="F90" s="43">
        <f t="shared" si="39"/>
        <v>0</v>
      </c>
      <c r="G90" s="43">
        <f t="shared" si="40"/>
        <v>0</v>
      </c>
      <c r="H90" s="43">
        <f t="shared" si="41"/>
        <v>0</v>
      </c>
      <c r="I90" s="173">
        <f t="shared" si="35"/>
        <v>0</v>
      </c>
    </row>
    <row r="91" spans="1:9" s="17" customFormat="1" x14ac:dyDescent="0.2">
      <c r="A91" s="46"/>
      <c r="B91" s="80"/>
      <c r="C91" s="45"/>
      <c r="D91" s="80"/>
      <c r="E91" s="72"/>
      <c r="F91" s="43">
        <f t="shared" si="39"/>
        <v>0</v>
      </c>
      <c r="G91" s="43">
        <f t="shared" si="40"/>
        <v>0</v>
      </c>
      <c r="H91" s="43">
        <f t="shared" si="41"/>
        <v>0</v>
      </c>
      <c r="I91" s="173">
        <f t="shared" si="35"/>
        <v>0</v>
      </c>
    </row>
    <row r="92" spans="1:9" s="17" customFormat="1" x14ac:dyDescent="0.2">
      <c r="A92" s="121"/>
      <c r="B92" s="69"/>
      <c r="C92" s="45"/>
      <c r="D92" s="69"/>
      <c r="E92" s="70"/>
      <c r="F92" s="43">
        <f t="shared" si="39"/>
        <v>0</v>
      </c>
      <c r="G92" s="43">
        <f t="shared" si="40"/>
        <v>0</v>
      </c>
      <c r="H92" s="43">
        <f t="shared" si="41"/>
        <v>0</v>
      </c>
      <c r="I92" s="173">
        <f t="shared" si="35"/>
        <v>0</v>
      </c>
    </row>
    <row r="93" spans="1:9" s="17" customFormat="1" ht="19.5" customHeight="1" x14ac:dyDescent="0.2">
      <c r="A93" s="110" t="s">
        <v>45</v>
      </c>
      <c r="B93" s="59"/>
      <c r="C93" s="60"/>
      <c r="D93" s="61"/>
      <c r="E93" s="62"/>
      <c r="F93" s="63">
        <f>SUM(F71:F92)</f>
        <v>1430000</v>
      </c>
      <c r="G93" s="63">
        <f>SUM(G71:G92)</f>
        <v>535000</v>
      </c>
      <c r="H93" s="63">
        <f>SUM(H71:H92)</f>
        <v>285000</v>
      </c>
      <c r="I93" s="176">
        <f>SUM(I71:I92)</f>
        <v>2250000</v>
      </c>
    </row>
    <row r="94" spans="1:9" s="17" customFormat="1" ht="25.5" x14ac:dyDescent="0.2">
      <c r="A94" s="109" t="s">
        <v>134</v>
      </c>
      <c r="B94" s="79"/>
      <c r="C94" s="45"/>
      <c r="D94" s="79"/>
      <c r="E94" s="70"/>
      <c r="F94" s="76"/>
      <c r="G94" s="67"/>
      <c r="H94" s="67"/>
      <c r="I94" s="173"/>
    </row>
    <row r="95" spans="1:9" s="17" customFormat="1" x14ac:dyDescent="0.2">
      <c r="A95" s="250" t="s">
        <v>132</v>
      </c>
      <c r="B95" s="79">
        <v>1</v>
      </c>
      <c r="C95" s="45">
        <v>50000</v>
      </c>
      <c r="D95" s="79">
        <v>18</v>
      </c>
      <c r="E95" s="70">
        <v>1</v>
      </c>
      <c r="F95" s="43">
        <f>B95*C95*4*E95</f>
        <v>200000</v>
      </c>
      <c r="G95" s="43">
        <f>B95*C95*12*E95</f>
        <v>600000</v>
      </c>
      <c r="H95" s="43">
        <f>B95*C95*2*E95</f>
        <v>100000</v>
      </c>
      <c r="I95" s="173">
        <f t="shared" ref="I95:I116" si="42">SUM(F95:H95)</f>
        <v>900000</v>
      </c>
    </row>
    <row r="96" spans="1:9" s="17" customFormat="1" ht="27" customHeight="1" x14ac:dyDescent="0.2">
      <c r="A96" s="197" t="s">
        <v>135</v>
      </c>
      <c r="B96" s="77">
        <v>1</v>
      </c>
      <c r="C96" s="45">
        <v>30000</v>
      </c>
      <c r="D96" s="77">
        <v>18</v>
      </c>
      <c r="E96" s="72">
        <v>1</v>
      </c>
      <c r="F96" s="43">
        <f>B96*C96*4*E96</f>
        <v>120000</v>
      </c>
      <c r="G96" s="43">
        <f>B96*C96*12*E96</f>
        <v>360000</v>
      </c>
      <c r="H96" s="43">
        <f>B96*C96*2*E96</f>
        <v>60000</v>
      </c>
      <c r="I96" s="173">
        <f t="shared" si="42"/>
        <v>540000</v>
      </c>
    </row>
    <row r="97" spans="1:9" s="17" customFormat="1" ht="63.75" x14ac:dyDescent="0.2">
      <c r="A97" s="198" t="s">
        <v>136</v>
      </c>
      <c r="B97" s="80">
        <v>4</v>
      </c>
      <c r="C97" s="45">
        <v>5000</v>
      </c>
      <c r="D97" s="80">
        <v>18</v>
      </c>
      <c r="E97" s="72">
        <v>1</v>
      </c>
      <c r="F97" s="43">
        <f>B97*C97*2*E97</f>
        <v>40000</v>
      </c>
      <c r="G97" s="43">
        <f>B97*C97*8*E97</f>
        <v>160000</v>
      </c>
      <c r="H97" s="43">
        <f>B97*C97*2*E97</f>
        <v>40000</v>
      </c>
      <c r="I97" s="173">
        <f t="shared" si="42"/>
        <v>240000</v>
      </c>
    </row>
    <row r="98" spans="1:9" s="17" customFormat="1" ht="25.5" x14ac:dyDescent="0.2">
      <c r="A98" s="198" t="s">
        <v>137</v>
      </c>
      <c r="B98" s="80">
        <v>9</v>
      </c>
      <c r="C98" s="45">
        <v>6000</v>
      </c>
      <c r="D98" s="80">
        <v>5</v>
      </c>
      <c r="E98" s="72">
        <v>0.1</v>
      </c>
      <c r="F98" s="43">
        <f>B98*C98*D98*20%</f>
        <v>54000</v>
      </c>
      <c r="G98" s="43">
        <f>B98*C98*D98*60%</f>
        <v>162000</v>
      </c>
      <c r="H98" s="43">
        <f>F98</f>
        <v>54000</v>
      </c>
      <c r="I98" s="173">
        <f t="shared" si="42"/>
        <v>270000</v>
      </c>
    </row>
    <row r="99" spans="1:9" s="17" customFormat="1" x14ac:dyDescent="0.2">
      <c r="A99" s="46"/>
      <c r="B99" s="80"/>
      <c r="C99" s="45"/>
      <c r="D99" s="80"/>
      <c r="E99" s="72"/>
      <c r="F99" s="43">
        <f t="shared" ref="F99:F104" si="43">B99*C99*D99*E99*0%</f>
        <v>0</v>
      </c>
      <c r="G99" s="43">
        <f t="shared" ref="G99:G104" si="44">B99*C99*D99*E99*0%</f>
        <v>0</v>
      </c>
      <c r="H99" s="43">
        <f t="shared" ref="H99:H104" si="45">B99*C99*D99*E99*0%</f>
        <v>0</v>
      </c>
      <c r="I99" s="173">
        <f t="shared" si="42"/>
        <v>0</v>
      </c>
    </row>
    <row r="100" spans="1:9" s="17" customFormat="1" x14ac:dyDescent="0.2">
      <c r="A100" s="46"/>
      <c r="B100" s="80"/>
      <c r="C100" s="45"/>
      <c r="D100" s="80"/>
      <c r="E100" s="72"/>
      <c r="F100" s="43">
        <f t="shared" si="43"/>
        <v>0</v>
      </c>
      <c r="G100" s="43">
        <f t="shared" si="44"/>
        <v>0</v>
      </c>
      <c r="H100" s="43">
        <f t="shared" si="45"/>
        <v>0</v>
      </c>
      <c r="I100" s="173">
        <f t="shared" si="42"/>
        <v>0</v>
      </c>
    </row>
    <row r="101" spans="1:9" s="17" customFormat="1" x14ac:dyDescent="0.2">
      <c r="A101" s="46"/>
      <c r="B101" s="80"/>
      <c r="C101" s="45"/>
      <c r="D101" s="80"/>
      <c r="E101" s="72"/>
      <c r="F101" s="43">
        <f t="shared" si="43"/>
        <v>0</v>
      </c>
      <c r="G101" s="43">
        <f t="shared" si="44"/>
        <v>0</v>
      </c>
      <c r="H101" s="43">
        <f t="shared" si="45"/>
        <v>0</v>
      </c>
      <c r="I101" s="173">
        <f t="shared" si="42"/>
        <v>0</v>
      </c>
    </row>
    <row r="102" spans="1:9" s="17" customFormat="1" x14ac:dyDescent="0.2">
      <c r="A102" s="46"/>
      <c r="B102" s="80"/>
      <c r="C102" s="45"/>
      <c r="D102" s="80"/>
      <c r="E102" s="72"/>
      <c r="F102" s="43">
        <f t="shared" si="43"/>
        <v>0</v>
      </c>
      <c r="G102" s="43">
        <f t="shared" si="44"/>
        <v>0</v>
      </c>
      <c r="H102" s="43">
        <f t="shared" si="45"/>
        <v>0</v>
      </c>
      <c r="I102" s="173">
        <f t="shared" si="42"/>
        <v>0</v>
      </c>
    </row>
    <row r="103" spans="1:9" s="17" customFormat="1" x14ac:dyDescent="0.2">
      <c r="A103" s="46"/>
      <c r="B103" s="80"/>
      <c r="C103" s="45"/>
      <c r="D103" s="80"/>
      <c r="E103" s="72"/>
      <c r="F103" s="43">
        <f t="shared" si="43"/>
        <v>0</v>
      </c>
      <c r="G103" s="43">
        <f t="shared" si="44"/>
        <v>0</v>
      </c>
      <c r="H103" s="43">
        <f t="shared" si="45"/>
        <v>0</v>
      </c>
      <c r="I103" s="173">
        <f t="shared" si="42"/>
        <v>0</v>
      </c>
    </row>
    <row r="104" spans="1:9" s="17" customFormat="1" x14ac:dyDescent="0.2">
      <c r="A104" s="46"/>
      <c r="B104" s="80"/>
      <c r="C104" s="45"/>
      <c r="D104" s="80"/>
      <c r="E104" s="72"/>
      <c r="F104" s="43">
        <f t="shared" si="43"/>
        <v>0</v>
      </c>
      <c r="G104" s="43">
        <f t="shared" si="44"/>
        <v>0</v>
      </c>
      <c r="H104" s="43">
        <f t="shared" si="45"/>
        <v>0</v>
      </c>
      <c r="I104" s="173">
        <f t="shared" si="42"/>
        <v>0</v>
      </c>
    </row>
    <row r="105" spans="1:9" s="17" customFormat="1" x14ac:dyDescent="0.2">
      <c r="A105" s="46"/>
      <c r="B105" s="80"/>
      <c r="C105" s="45"/>
      <c r="D105" s="80"/>
      <c r="E105" s="72"/>
      <c r="F105" s="43">
        <f>B105*C105*D105*E105*20%</f>
        <v>0</v>
      </c>
      <c r="G105" s="43">
        <f>B105*C105*D105*E105*70%</f>
        <v>0</v>
      </c>
      <c r="H105" s="43">
        <f>B105*C105*D105*E105*10%</f>
        <v>0</v>
      </c>
      <c r="I105" s="173">
        <f t="shared" si="42"/>
        <v>0</v>
      </c>
    </row>
    <row r="106" spans="1:9" s="17" customFormat="1" x14ac:dyDescent="0.2">
      <c r="A106" s="46"/>
      <c r="B106" s="80"/>
      <c r="C106" s="45"/>
      <c r="D106" s="80"/>
      <c r="E106" s="72"/>
      <c r="F106" s="43">
        <f t="shared" ref="F106:F115" si="46">B106*C106*D106*E106*0%</f>
        <v>0</v>
      </c>
      <c r="G106" s="43">
        <f t="shared" ref="G106:G115" si="47">B106*C106*D106*E106*0%</f>
        <v>0</v>
      </c>
      <c r="H106" s="43">
        <f t="shared" ref="H106:H115" si="48">B106*C106*D106*E106*0%</f>
        <v>0</v>
      </c>
      <c r="I106" s="173">
        <f t="shared" si="42"/>
        <v>0</v>
      </c>
    </row>
    <row r="107" spans="1:9" s="17" customFormat="1" x14ac:dyDescent="0.2">
      <c r="A107" s="46"/>
      <c r="B107" s="80"/>
      <c r="C107" s="45"/>
      <c r="D107" s="80"/>
      <c r="E107" s="72"/>
      <c r="F107" s="43">
        <f t="shared" si="46"/>
        <v>0</v>
      </c>
      <c r="G107" s="43">
        <f t="shared" si="47"/>
        <v>0</v>
      </c>
      <c r="H107" s="43">
        <f t="shared" si="48"/>
        <v>0</v>
      </c>
      <c r="I107" s="173">
        <f t="shared" si="42"/>
        <v>0</v>
      </c>
    </row>
    <row r="108" spans="1:9" s="17" customFormat="1" x14ac:dyDescent="0.2">
      <c r="A108" s="68"/>
      <c r="B108" s="81"/>
      <c r="C108" s="45"/>
      <c r="D108" s="82"/>
      <c r="E108" s="83"/>
      <c r="F108" s="43">
        <f t="shared" si="46"/>
        <v>0</v>
      </c>
      <c r="G108" s="43">
        <f t="shared" si="47"/>
        <v>0</v>
      </c>
      <c r="H108" s="43">
        <f t="shared" si="48"/>
        <v>0</v>
      </c>
      <c r="I108" s="173">
        <f t="shared" si="42"/>
        <v>0</v>
      </c>
    </row>
    <row r="109" spans="1:9" s="17" customFormat="1" x14ac:dyDescent="0.2">
      <c r="A109" s="46"/>
      <c r="B109" s="77"/>
      <c r="C109" s="45"/>
      <c r="D109" s="77"/>
      <c r="E109" s="72"/>
      <c r="F109" s="43">
        <f t="shared" si="46"/>
        <v>0</v>
      </c>
      <c r="G109" s="43">
        <f t="shared" si="47"/>
        <v>0</v>
      </c>
      <c r="H109" s="43">
        <f t="shared" si="48"/>
        <v>0</v>
      </c>
      <c r="I109" s="173">
        <f t="shared" si="42"/>
        <v>0</v>
      </c>
    </row>
    <row r="110" spans="1:9" s="17" customFormat="1" x14ac:dyDescent="0.2">
      <c r="A110" s="46"/>
      <c r="B110" s="77"/>
      <c r="C110" s="45"/>
      <c r="D110" s="84"/>
      <c r="E110" s="72"/>
      <c r="F110" s="43">
        <f t="shared" si="46"/>
        <v>0</v>
      </c>
      <c r="G110" s="43">
        <f t="shared" si="47"/>
        <v>0</v>
      </c>
      <c r="H110" s="43">
        <f t="shared" si="48"/>
        <v>0</v>
      </c>
      <c r="I110" s="173">
        <f t="shared" si="42"/>
        <v>0</v>
      </c>
    </row>
    <row r="111" spans="1:9" s="17" customFormat="1" x14ac:dyDescent="0.2">
      <c r="A111" s="46"/>
      <c r="B111" s="71"/>
      <c r="C111" s="45"/>
      <c r="D111" s="84"/>
      <c r="E111" s="72"/>
      <c r="F111" s="43">
        <f t="shared" si="46"/>
        <v>0</v>
      </c>
      <c r="G111" s="43">
        <f>B111*C111*D111*E111*0%</f>
        <v>0</v>
      </c>
      <c r="H111" s="43">
        <f t="shared" si="48"/>
        <v>0</v>
      </c>
      <c r="I111" s="173">
        <f t="shared" si="42"/>
        <v>0</v>
      </c>
    </row>
    <row r="112" spans="1:9" s="17" customFormat="1" x14ac:dyDescent="0.2">
      <c r="A112" s="73"/>
      <c r="B112" s="65"/>
      <c r="C112" s="45"/>
      <c r="D112" s="82"/>
      <c r="E112" s="66"/>
      <c r="F112" s="43">
        <f t="shared" si="46"/>
        <v>0</v>
      </c>
      <c r="G112" s="43">
        <f t="shared" si="47"/>
        <v>0</v>
      </c>
      <c r="H112" s="43">
        <f t="shared" si="48"/>
        <v>0</v>
      </c>
      <c r="I112" s="173">
        <f t="shared" si="42"/>
        <v>0</v>
      </c>
    </row>
    <row r="113" spans="1:9" s="17" customFormat="1" x14ac:dyDescent="0.2">
      <c r="A113" s="46"/>
      <c r="B113" s="69"/>
      <c r="C113" s="45"/>
      <c r="D113" s="85"/>
      <c r="E113" s="70"/>
      <c r="F113" s="43">
        <f t="shared" si="46"/>
        <v>0</v>
      </c>
      <c r="G113" s="43">
        <f t="shared" si="47"/>
        <v>0</v>
      </c>
      <c r="H113" s="43">
        <f t="shared" si="48"/>
        <v>0</v>
      </c>
      <c r="I113" s="173">
        <f t="shared" si="42"/>
        <v>0</v>
      </c>
    </row>
    <row r="114" spans="1:9" s="17" customFormat="1" x14ac:dyDescent="0.2">
      <c r="A114" s="46"/>
      <c r="B114" s="79"/>
      <c r="C114" s="45"/>
      <c r="D114" s="85"/>
      <c r="E114" s="70"/>
      <c r="F114" s="43">
        <f t="shared" si="46"/>
        <v>0</v>
      </c>
      <c r="G114" s="43">
        <f t="shared" si="47"/>
        <v>0</v>
      </c>
      <c r="H114" s="43">
        <f t="shared" si="48"/>
        <v>0</v>
      </c>
      <c r="I114" s="173">
        <f t="shared" si="42"/>
        <v>0</v>
      </c>
    </row>
    <row r="115" spans="1:9" s="17" customFormat="1" x14ac:dyDescent="0.2">
      <c r="A115" s="46"/>
      <c r="B115" s="79"/>
      <c r="C115" s="45"/>
      <c r="D115" s="85"/>
      <c r="E115" s="70"/>
      <c r="F115" s="43">
        <f t="shared" si="46"/>
        <v>0</v>
      </c>
      <c r="G115" s="43">
        <f t="shared" si="47"/>
        <v>0</v>
      </c>
      <c r="H115" s="43">
        <f t="shared" si="48"/>
        <v>0</v>
      </c>
      <c r="I115" s="173">
        <f t="shared" si="42"/>
        <v>0</v>
      </c>
    </row>
    <row r="116" spans="1:9" s="17" customFormat="1" x14ac:dyDescent="0.2">
      <c r="A116" s="46"/>
      <c r="B116" s="84"/>
      <c r="C116" s="45"/>
      <c r="D116" s="84"/>
      <c r="E116" s="72"/>
      <c r="F116" s="43">
        <f>B116*C116*D116*E116*0%</f>
        <v>0</v>
      </c>
      <c r="G116" s="43">
        <f>B116*C116*D116*E116*0%</f>
        <v>0</v>
      </c>
      <c r="H116" s="43">
        <f>B116*C116*D116*E116*0%</f>
        <v>0</v>
      </c>
      <c r="I116" s="173">
        <f t="shared" si="42"/>
        <v>0</v>
      </c>
    </row>
    <row r="117" spans="1:9" s="17" customFormat="1" ht="19.5" customHeight="1" x14ac:dyDescent="0.2">
      <c r="A117" s="110" t="s">
        <v>46</v>
      </c>
      <c r="B117" s="59"/>
      <c r="C117" s="60"/>
      <c r="D117" s="61"/>
      <c r="E117" s="62"/>
      <c r="F117" s="63">
        <f>SUM(F94:F116)</f>
        <v>414000</v>
      </c>
      <c r="G117" s="63">
        <f>SUM(G94:G116)</f>
        <v>1282000</v>
      </c>
      <c r="H117" s="63">
        <f>SUM(H94:H116)</f>
        <v>254000</v>
      </c>
      <c r="I117" s="176">
        <f>SUM(I94:I116)</f>
        <v>1950000</v>
      </c>
    </row>
    <row r="118" spans="1:9" s="16" customFormat="1" ht="15.75" customHeight="1" x14ac:dyDescent="0.2">
      <c r="A118" s="49" t="s">
        <v>88</v>
      </c>
      <c r="B118" s="50"/>
      <c r="C118" s="50"/>
      <c r="D118" s="50"/>
      <c r="E118" s="51"/>
      <c r="F118" s="52">
        <f>SUM(F117+F93)</f>
        <v>1844000</v>
      </c>
      <c r="G118" s="52">
        <f>SUM(G117+G93)</f>
        <v>1817000</v>
      </c>
      <c r="H118" s="52">
        <f>SUM(H117+H93)</f>
        <v>539000</v>
      </c>
      <c r="I118" s="174">
        <f>SUM(I117+I93)</f>
        <v>4200000</v>
      </c>
    </row>
    <row r="119" spans="1:9" s="17" customFormat="1" x14ac:dyDescent="0.2">
      <c r="A119" s="46"/>
      <c r="B119" s="71"/>
      <c r="C119" s="45"/>
      <c r="D119" s="84"/>
      <c r="E119" s="72"/>
      <c r="F119" s="55"/>
      <c r="G119" s="86"/>
      <c r="H119" s="86"/>
      <c r="I119" s="173"/>
    </row>
    <row r="120" spans="1:9" s="17" customFormat="1" x14ac:dyDescent="0.2">
      <c r="A120" s="109" t="s">
        <v>38</v>
      </c>
      <c r="B120" s="87"/>
      <c r="C120" s="45"/>
      <c r="D120" s="88"/>
      <c r="E120" s="89"/>
      <c r="F120" s="90"/>
      <c r="G120" s="90"/>
      <c r="H120" s="90"/>
      <c r="I120" s="173"/>
    </row>
    <row r="121" spans="1:9" s="17" customFormat="1" x14ac:dyDescent="0.2">
      <c r="A121" s="199" t="s">
        <v>125</v>
      </c>
      <c r="B121" s="71"/>
      <c r="C121" s="45"/>
      <c r="D121" s="84"/>
      <c r="E121" s="72"/>
      <c r="F121" s="43">
        <f t="shared" ref="F121:F130" si="49">B121*C121*D121*E121*0%</f>
        <v>0</v>
      </c>
      <c r="G121" s="43">
        <f t="shared" ref="G121:G130" si="50">B121*C121*D121*E121*0%</f>
        <v>0</v>
      </c>
      <c r="H121" s="43">
        <f t="shared" ref="H121:H130" si="51">B121*C121*D121*E121*0%</f>
        <v>0</v>
      </c>
      <c r="I121" s="173">
        <f t="shared" ref="I121:I130" si="52">SUM(F121:H121)</f>
        <v>0</v>
      </c>
    </row>
    <row r="122" spans="1:9" s="17" customFormat="1" x14ac:dyDescent="0.2">
      <c r="A122" s="198" t="s">
        <v>126</v>
      </c>
      <c r="B122" s="71">
        <v>1</v>
      </c>
      <c r="C122" s="45">
        <v>18000</v>
      </c>
      <c r="D122" s="84">
        <v>12</v>
      </c>
      <c r="E122" s="72">
        <v>1</v>
      </c>
      <c r="F122" s="43">
        <f>B122*C122*3*E122</f>
        <v>54000</v>
      </c>
      <c r="G122" s="43">
        <f>B122*C122*D122*E122</f>
        <v>216000</v>
      </c>
      <c r="H122" s="43">
        <f>B122*C122*2</f>
        <v>36000</v>
      </c>
      <c r="I122" s="173">
        <f t="shared" si="52"/>
        <v>306000</v>
      </c>
    </row>
    <row r="123" spans="1:9" s="17" customFormat="1" x14ac:dyDescent="0.2">
      <c r="A123" s="198" t="s">
        <v>127</v>
      </c>
      <c r="B123" s="71">
        <v>1</v>
      </c>
      <c r="C123" s="45">
        <v>50000</v>
      </c>
      <c r="D123" s="84">
        <v>3</v>
      </c>
      <c r="E123" s="72">
        <v>1</v>
      </c>
      <c r="F123" s="43">
        <f>B123*C123*3*E123</f>
        <v>150000</v>
      </c>
      <c r="G123" s="43">
        <f>B123*C123*3*E123*100%</f>
        <v>150000</v>
      </c>
      <c r="H123" s="43">
        <f>F123</f>
        <v>150000</v>
      </c>
      <c r="I123" s="173">
        <f t="shared" si="52"/>
        <v>450000</v>
      </c>
    </row>
    <row r="124" spans="1:9" s="17" customFormat="1" x14ac:dyDescent="0.2">
      <c r="A124" s="198" t="s">
        <v>128</v>
      </c>
      <c r="B124" s="71">
        <v>1</v>
      </c>
      <c r="C124" s="45">
        <v>150000</v>
      </c>
      <c r="D124" s="84">
        <v>1</v>
      </c>
      <c r="E124" s="72">
        <v>1</v>
      </c>
      <c r="F124" s="43">
        <f t="shared" si="49"/>
        <v>0</v>
      </c>
      <c r="G124" s="43">
        <f>B124*C124*D124*E124</f>
        <v>150000</v>
      </c>
      <c r="H124" s="43">
        <f t="shared" si="51"/>
        <v>0</v>
      </c>
      <c r="I124" s="173">
        <f t="shared" si="52"/>
        <v>150000</v>
      </c>
    </row>
    <row r="125" spans="1:9" s="17" customFormat="1" x14ac:dyDescent="0.2">
      <c r="A125" s="198" t="s">
        <v>124</v>
      </c>
      <c r="B125" s="71">
        <v>1</v>
      </c>
      <c r="C125" s="45">
        <v>300000</v>
      </c>
      <c r="D125" s="84">
        <v>1</v>
      </c>
      <c r="E125" s="72">
        <v>1</v>
      </c>
      <c r="F125" s="43">
        <f t="shared" si="49"/>
        <v>0</v>
      </c>
      <c r="G125" s="43">
        <f t="shared" si="50"/>
        <v>0</v>
      </c>
      <c r="H125" s="43">
        <f>B125*C125*D125*E125</f>
        <v>300000</v>
      </c>
      <c r="I125" s="173">
        <f t="shared" si="52"/>
        <v>300000</v>
      </c>
    </row>
    <row r="126" spans="1:9" s="17" customFormat="1" x14ac:dyDescent="0.2">
      <c r="A126" s="198" t="s">
        <v>129</v>
      </c>
      <c r="B126" s="71">
        <v>1</v>
      </c>
      <c r="C126" s="45">
        <v>20000</v>
      </c>
      <c r="D126" s="84">
        <v>1</v>
      </c>
      <c r="E126" s="72">
        <v>1</v>
      </c>
      <c r="F126" s="43">
        <f t="shared" si="49"/>
        <v>0</v>
      </c>
      <c r="G126" s="43">
        <f>B126*C126*D126*E126</f>
        <v>20000</v>
      </c>
      <c r="H126" s="43">
        <f>G126</f>
        <v>20000</v>
      </c>
      <c r="I126" s="173">
        <f t="shared" si="52"/>
        <v>40000</v>
      </c>
    </row>
    <row r="127" spans="1:9" s="17" customFormat="1" x14ac:dyDescent="0.2">
      <c r="A127" s="46"/>
      <c r="B127" s="77"/>
      <c r="C127" s="45"/>
      <c r="D127" s="84"/>
      <c r="E127" s="72"/>
      <c r="F127" s="43">
        <f t="shared" si="49"/>
        <v>0</v>
      </c>
      <c r="G127" s="43">
        <f t="shared" si="50"/>
        <v>0</v>
      </c>
      <c r="H127" s="43">
        <f t="shared" si="51"/>
        <v>0</v>
      </c>
      <c r="I127" s="173">
        <f t="shared" si="52"/>
        <v>0</v>
      </c>
    </row>
    <row r="128" spans="1:9" s="17" customFormat="1" x14ac:dyDescent="0.2">
      <c r="A128" s="46"/>
      <c r="B128" s="77"/>
      <c r="C128" s="45"/>
      <c r="D128" s="84"/>
      <c r="E128" s="72"/>
      <c r="F128" s="43">
        <f t="shared" si="49"/>
        <v>0</v>
      </c>
      <c r="G128" s="43">
        <f t="shared" si="50"/>
        <v>0</v>
      </c>
      <c r="H128" s="43">
        <f t="shared" si="51"/>
        <v>0</v>
      </c>
      <c r="I128" s="173">
        <f t="shared" si="52"/>
        <v>0</v>
      </c>
    </row>
    <row r="129" spans="1:9" s="17" customFormat="1" x14ac:dyDescent="0.2">
      <c r="A129" s="46"/>
      <c r="B129" s="77"/>
      <c r="C129" s="45"/>
      <c r="D129" s="84"/>
      <c r="E129" s="72"/>
      <c r="F129" s="43">
        <f t="shared" si="49"/>
        <v>0</v>
      </c>
      <c r="G129" s="43">
        <f t="shared" si="50"/>
        <v>0</v>
      </c>
      <c r="H129" s="43">
        <f t="shared" si="51"/>
        <v>0</v>
      </c>
      <c r="I129" s="173">
        <f t="shared" si="52"/>
        <v>0</v>
      </c>
    </row>
    <row r="130" spans="1:9" s="17" customFormat="1" x14ac:dyDescent="0.2">
      <c r="A130" s="46"/>
      <c r="B130" s="77"/>
      <c r="C130" s="45"/>
      <c r="D130" s="91"/>
      <c r="E130" s="72"/>
      <c r="F130" s="43">
        <f t="shared" si="49"/>
        <v>0</v>
      </c>
      <c r="G130" s="43">
        <f t="shared" si="50"/>
        <v>0</v>
      </c>
      <c r="H130" s="43">
        <f t="shared" si="51"/>
        <v>0</v>
      </c>
      <c r="I130" s="173">
        <f t="shared" si="52"/>
        <v>0</v>
      </c>
    </row>
    <row r="131" spans="1:9" s="17" customFormat="1" ht="19.5" customHeight="1" x14ac:dyDescent="0.2">
      <c r="A131" s="110" t="s">
        <v>39</v>
      </c>
      <c r="B131" s="59"/>
      <c r="C131" s="60"/>
      <c r="D131" s="61"/>
      <c r="E131" s="62"/>
      <c r="F131" s="63">
        <f>SUM(F121:F130)</f>
        <v>204000</v>
      </c>
      <c r="G131" s="63">
        <f>SUM(G121:G130)</f>
        <v>536000</v>
      </c>
      <c r="H131" s="63">
        <f>SUM(H121:H130)</f>
        <v>506000</v>
      </c>
      <c r="I131" s="176">
        <f>SUM(I121:I130)</f>
        <v>1246000</v>
      </c>
    </row>
    <row r="132" spans="1:9" s="18" customFormat="1" x14ac:dyDescent="0.2">
      <c r="A132" s="46"/>
      <c r="B132" s="77"/>
      <c r="C132" s="78"/>
      <c r="D132" s="84"/>
      <c r="E132" s="72"/>
      <c r="F132" s="55"/>
      <c r="G132" s="55"/>
      <c r="H132" s="55"/>
      <c r="I132" s="173"/>
    </row>
    <row r="133" spans="1:9" s="16" customFormat="1" ht="19.5" customHeight="1" x14ac:dyDescent="0.2">
      <c r="A133" s="92" t="s">
        <v>103</v>
      </c>
      <c r="B133" s="93"/>
      <c r="C133" s="93"/>
      <c r="D133" s="93"/>
      <c r="E133" s="94"/>
      <c r="F133" s="95">
        <f>F131+F118+F69</f>
        <v>2550599.8199999998</v>
      </c>
      <c r="G133" s="95">
        <f>G131+G118+G69</f>
        <v>4009300</v>
      </c>
      <c r="H133" s="95">
        <f>H131+H118+H69</f>
        <v>1368299.9054999999</v>
      </c>
      <c r="I133" s="174">
        <f>I131+I118+I69</f>
        <v>7928199.7255000006</v>
      </c>
    </row>
    <row r="134" spans="1:9" s="16" customFormat="1" x14ac:dyDescent="0.2">
      <c r="A134" s="64"/>
      <c r="B134" s="96"/>
      <c r="C134" s="96"/>
      <c r="D134" s="96"/>
      <c r="E134" s="97"/>
      <c r="F134" s="98"/>
      <c r="G134" s="98"/>
      <c r="H134" s="98"/>
      <c r="I134" s="173"/>
    </row>
    <row r="135" spans="1:9" s="16" customFormat="1" ht="20.25" customHeight="1" x14ac:dyDescent="0.2">
      <c r="A135" s="92" t="s">
        <v>41</v>
      </c>
      <c r="B135" s="93"/>
      <c r="C135" s="93"/>
      <c r="D135" s="93"/>
      <c r="E135" s="94"/>
      <c r="F135" s="95">
        <f>F26+F31+F40+F43+F48+F51+F54+F133</f>
        <v>5216199.82</v>
      </c>
      <c r="G135" s="95">
        <f>G26+G31+G40+G43+G48+H51+G54+G133</f>
        <v>9890100</v>
      </c>
      <c r="H135" s="95">
        <f>H26+H31+H40+H43+H48+I51+H54+H133</f>
        <v>2559099.9054999999</v>
      </c>
      <c r="I135" s="174">
        <f>I26+I31+I40+I43+I48+I51+I54+I133</f>
        <v>17665399.725500003</v>
      </c>
    </row>
    <row r="136" spans="1:9" s="17" customFormat="1" x14ac:dyDescent="0.2">
      <c r="A136" s="46"/>
      <c r="B136" s="77"/>
      <c r="C136" s="78"/>
      <c r="D136" s="91"/>
      <c r="E136" s="72"/>
      <c r="F136" s="99"/>
      <c r="G136" s="55"/>
      <c r="H136" s="55"/>
      <c r="I136" s="173"/>
    </row>
    <row r="137" spans="1:9" s="16" customFormat="1" ht="19.5" customHeight="1" x14ac:dyDescent="0.2">
      <c r="A137" s="92" t="s">
        <v>44</v>
      </c>
      <c r="B137" s="93"/>
      <c r="C137" s="93"/>
      <c r="D137" s="93"/>
      <c r="E137" s="94"/>
      <c r="F137" s="95">
        <f>(F135-F43)*0/100</f>
        <v>0</v>
      </c>
      <c r="G137" s="95">
        <f>(G135-G43)*0/100</f>
        <v>0</v>
      </c>
      <c r="H137" s="95">
        <f>(H135-H43)*0/100</f>
        <v>0</v>
      </c>
      <c r="I137" s="174">
        <f>(I135-I43)*0/100</f>
        <v>0</v>
      </c>
    </row>
    <row r="138" spans="1:9" s="17" customFormat="1" x14ac:dyDescent="0.2">
      <c r="A138" s="46"/>
      <c r="B138" s="77"/>
      <c r="C138" s="78"/>
      <c r="D138" s="91"/>
      <c r="E138" s="72"/>
      <c r="F138" s="99"/>
      <c r="G138" s="55"/>
      <c r="H138" s="55"/>
      <c r="I138" s="173"/>
    </row>
    <row r="139" spans="1:9" s="16" customFormat="1" ht="21.75" customHeight="1" x14ac:dyDescent="0.2">
      <c r="A139" s="181" t="s">
        <v>42</v>
      </c>
      <c r="B139" s="191"/>
      <c r="C139" s="191"/>
      <c r="D139" s="191"/>
      <c r="E139" s="192"/>
      <c r="F139" s="182">
        <f>F135+F137</f>
        <v>5216199.82</v>
      </c>
      <c r="G139" s="182">
        <f>G135+G137</f>
        <v>9890100</v>
      </c>
      <c r="H139" s="182">
        <f>H135+H137</f>
        <v>2559099.9054999999</v>
      </c>
      <c r="I139" s="193">
        <f>I135+I137</f>
        <v>17665399.725500003</v>
      </c>
    </row>
    <row r="140" spans="1:9" ht="24" customHeight="1" x14ac:dyDescent="0.25">
      <c r="A140" s="186"/>
      <c r="B140" s="144"/>
      <c r="C140" s="144"/>
      <c r="D140" s="144"/>
      <c r="E140" s="144"/>
      <c r="F140" s="144"/>
      <c r="G140" s="144"/>
      <c r="H140" s="144"/>
      <c r="I140" s="194"/>
    </row>
    <row r="141" spans="1:9" x14ac:dyDescent="0.2">
      <c r="I141" s="15"/>
    </row>
    <row r="143" spans="1:9" x14ac:dyDescent="0.2">
      <c r="I143" s="15"/>
    </row>
  </sheetData>
  <mergeCells count="16">
    <mergeCell ref="A2:B2"/>
    <mergeCell ref="A3:B3"/>
    <mergeCell ref="A4:B4"/>
    <mergeCell ref="A5:A7"/>
    <mergeCell ref="C3:G3"/>
    <mergeCell ref="C4:G4"/>
    <mergeCell ref="C2:G2"/>
    <mergeCell ref="C5:G5"/>
    <mergeCell ref="C6:G6"/>
    <mergeCell ref="C7:G7"/>
    <mergeCell ref="I9:I10"/>
    <mergeCell ref="A9:A10"/>
    <mergeCell ref="B9:B10"/>
    <mergeCell ref="C9:C10"/>
    <mergeCell ref="D9:D10"/>
    <mergeCell ref="E9:E10"/>
  </mergeCells>
  <pageMargins left="0.7" right="0.7" top="0.75" bottom="0.75" header="0.3" footer="0.3"/>
  <pageSetup paperSize="9" scale="65" fitToHeight="0" orientation="portrait" r:id="rId1"/>
  <rowBreaks count="1" manualBreakCount="1">
    <brk id="89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4" sqref="A4"/>
    </sheetView>
  </sheetViews>
  <sheetFormatPr defaultColWidth="9.140625" defaultRowHeight="15" x14ac:dyDescent="0.25"/>
  <sheetData>
    <row r="1" spans="1:2" x14ac:dyDescent="0.25">
      <c r="A1" s="251" t="s">
        <v>141</v>
      </c>
    </row>
    <row r="2" spans="1:2" x14ac:dyDescent="0.25">
      <c r="A2">
        <v>1</v>
      </c>
      <c r="B2" t="s">
        <v>139</v>
      </c>
    </row>
    <row r="3" spans="1:2" x14ac:dyDescent="0.25">
      <c r="A3">
        <v>2</v>
      </c>
      <c r="B3" t="s">
        <v>140</v>
      </c>
    </row>
    <row r="4" spans="1:2" x14ac:dyDescent="0.25">
      <c r="A4">
        <v>3</v>
      </c>
    </row>
    <row r="5" spans="1:2" x14ac:dyDescent="0.25">
      <c r="A5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Budget Summary</vt:lpstr>
      <vt:lpstr>Quarterly Budget</vt:lpstr>
      <vt:lpstr>Detailed Budget</vt:lpstr>
      <vt:lpstr>Budget workings  -Assumptions</vt:lpstr>
      <vt:lpstr>'Detailed Budget'!_ftnref1</vt:lpstr>
      <vt:lpstr>'Budget Summary'!Print_Area</vt:lpstr>
      <vt:lpstr>'Detailed Budget'!Print_Area</vt:lpstr>
      <vt:lpstr>'Quarterly Budget'!Print_Area</vt:lpstr>
    </vt:vector>
  </TitlesOfParts>
  <Company>RTI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Kingwell Kumwenda</dc:creator>
  <cp:lastModifiedBy>JANUAR</cp:lastModifiedBy>
  <cp:lastPrinted>2017-08-04T07:40:06Z</cp:lastPrinted>
  <dcterms:created xsi:type="dcterms:W3CDTF">2016-06-09T19:42:44Z</dcterms:created>
  <dcterms:modified xsi:type="dcterms:W3CDTF">2017-08-23T06:41:07Z</dcterms:modified>
</cp:coreProperties>
</file>